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a-st\Dropbox\Styret\Årsmøtet 2021\"/>
    </mc:Choice>
  </mc:AlternateContent>
  <xr:revisionPtr revIDLastSave="0" documentId="8_{AFFDA6E3-174E-4F7B-A4FC-7385F29FE9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serapport_20210119" sheetId="8" r:id="rId1"/>
    <sheet name="Resultat pr Avd" sheetId="5" r:id="rId2"/>
    <sheet name="Noter " sheetId="10" r:id="rId3"/>
    <sheet name="Gruppene" sheetId="7" r:id="rId4"/>
  </sheets>
  <definedNames>
    <definedName name="_xlnm._FilterDatabase" localSheetId="2" hidden="1">'Noter '!$F$31:$K$48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0" l="1"/>
  <c r="P43" i="7"/>
  <c r="P44" i="7"/>
  <c r="P45" i="7"/>
  <c r="P46" i="7"/>
  <c r="P47" i="7"/>
  <c r="P48" i="7"/>
  <c r="D49" i="7"/>
  <c r="F49" i="7"/>
  <c r="G49" i="7"/>
  <c r="H49" i="7"/>
  <c r="I49" i="7"/>
  <c r="J49" i="7"/>
  <c r="L49" i="7"/>
  <c r="M49" i="7"/>
  <c r="N49" i="7"/>
  <c r="O49" i="7"/>
  <c r="D34" i="7"/>
  <c r="E34" i="7"/>
  <c r="F34" i="7"/>
  <c r="G34" i="7"/>
  <c r="H34" i="7"/>
  <c r="I34" i="7"/>
  <c r="J34" i="7"/>
  <c r="K34" i="7"/>
  <c r="L34" i="7"/>
  <c r="M34" i="7"/>
  <c r="N34" i="7"/>
  <c r="O34" i="7"/>
  <c r="P23" i="7"/>
  <c r="P24" i="7"/>
  <c r="P25" i="7"/>
  <c r="P26" i="7"/>
  <c r="P27" i="7"/>
  <c r="P28" i="7"/>
  <c r="P29" i="7"/>
  <c r="P30" i="7"/>
  <c r="P31" i="7"/>
  <c r="P32" i="7"/>
  <c r="P33" i="7"/>
  <c r="P49" i="7" l="1"/>
  <c r="P34" i="7"/>
  <c r="E73" i="5" l="1"/>
  <c r="I73" i="5"/>
  <c r="N73" i="5"/>
  <c r="Q73" i="5"/>
  <c r="B60" i="5"/>
  <c r="C60" i="5"/>
  <c r="F60" i="5"/>
  <c r="H60" i="5"/>
  <c r="I60" i="5"/>
  <c r="J60" i="5"/>
  <c r="K60" i="5"/>
  <c r="L60" i="5"/>
  <c r="N60" i="5"/>
  <c r="O60" i="5"/>
  <c r="P60" i="5"/>
  <c r="Q60" i="5"/>
  <c r="R60" i="5"/>
  <c r="T60" i="5"/>
  <c r="T73" i="5" s="1"/>
  <c r="V60" i="5"/>
  <c r="D38" i="10"/>
  <c r="D30" i="10"/>
  <c r="D18" i="10"/>
  <c r="D12" i="10"/>
  <c r="D15" i="10"/>
  <c r="T76" i="5"/>
  <c r="T23" i="5"/>
  <c r="B41" i="5"/>
  <c r="B73" i="5" s="1"/>
  <c r="C41" i="5"/>
  <c r="C73" i="5" s="1"/>
  <c r="F41" i="5"/>
  <c r="F73" i="5" s="1"/>
  <c r="G41" i="5"/>
  <c r="G73" i="5" s="1"/>
  <c r="H41" i="5"/>
  <c r="H73" i="5" s="1"/>
  <c r="I41" i="5"/>
  <c r="J41" i="5"/>
  <c r="J73" i="5" s="1"/>
  <c r="K41" i="5"/>
  <c r="K73" i="5" s="1"/>
  <c r="L41" i="5"/>
  <c r="L73" i="5" s="1"/>
  <c r="M41" i="5"/>
  <c r="M73" i="5" s="1"/>
  <c r="N41" i="5"/>
  <c r="O41" i="5"/>
  <c r="O73" i="5" s="1"/>
  <c r="P41" i="5"/>
  <c r="P73" i="5" s="1"/>
  <c r="Q41" i="5"/>
  <c r="R41" i="5"/>
  <c r="R73" i="5" s="1"/>
  <c r="B76" i="5"/>
  <c r="C76" i="5"/>
  <c r="E76" i="5"/>
  <c r="I76" i="5"/>
  <c r="R76" i="5"/>
  <c r="V41" i="5"/>
  <c r="V73" i="5" s="1"/>
  <c r="G77" i="5" l="1"/>
  <c r="O77" i="5"/>
  <c r="M77" i="5"/>
  <c r="N77" i="5"/>
  <c r="J77" i="5"/>
  <c r="F77" i="5"/>
  <c r="P77" i="5"/>
  <c r="L77" i="5"/>
  <c r="H77" i="5"/>
  <c r="K77" i="5"/>
  <c r="Q77" i="5"/>
  <c r="I77" i="5"/>
  <c r="C77" i="5"/>
  <c r="T77" i="5"/>
  <c r="B77" i="5"/>
  <c r="R77" i="5"/>
  <c r="E77" i="5"/>
  <c r="P60" i="7" l="1"/>
  <c r="P59" i="7"/>
  <c r="P58" i="7"/>
  <c r="P57" i="7"/>
  <c r="P56" i="7"/>
  <c r="P55" i="7"/>
  <c r="P54" i="7"/>
  <c r="P53" i="7"/>
  <c r="P52" i="7"/>
  <c r="P51" i="7"/>
  <c r="P50" i="7"/>
  <c r="P42" i="7"/>
  <c r="P41" i="7"/>
  <c r="P40" i="7"/>
  <c r="P39" i="7"/>
  <c r="P38" i="7"/>
  <c r="P37" i="7"/>
  <c r="P36" i="7"/>
  <c r="P35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D75" i="5"/>
  <c r="D74" i="5"/>
  <c r="D72" i="5"/>
  <c r="D71" i="5"/>
  <c r="D70" i="5"/>
  <c r="D69" i="5"/>
  <c r="D65" i="5"/>
  <c r="D64" i="5"/>
  <c r="D63" i="5"/>
  <c r="D59" i="5"/>
  <c r="D58" i="5"/>
  <c r="D57" i="5"/>
  <c r="D56" i="5"/>
  <c r="D55" i="5"/>
  <c r="D54" i="5"/>
  <c r="D52" i="5"/>
  <c r="D51" i="5"/>
  <c r="D50" i="5"/>
  <c r="D49" i="5"/>
  <c r="D47" i="5"/>
  <c r="D45" i="5"/>
  <c r="D43" i="5"/>
  <c r="D42" i="5"/>
  <c r="D40" i="5"/>
  <c r="D39" i="5"/>
  <c r="D38" i="5"/>
  <c r="D37" i="5"/>
  <c r="D36" i="5"/>
  <c r="D35" i="5"/>
  <c r="D34" i="5"/>
  <c r="D33" i="5"/>
  <c r="D32" i="5"/>
  <c r="D31" i="5"/>
  <c r="D30" i="5"/>
  <c r="D28" i="5"/>
  <c r="D27" i="5"/>
  <c r="D29" i="5"/>
  <c r="D24" i="5"/>
  <c r="D22" i="5"/>
  <c r="D21" i="5"/>
  <c r="D20" i="5"/>
  <c r="D19" i="5"/>
  <c r="D18" i="5"/>
  <c r="D16" i="5"/>
  <c r="D15" i="5"/>
  <c r="D14" i="5"/>
  <c r="D12" i="5"/>
  <c r="D11" i="5"/>
  <c r="D10" i="5"/>
  <c r="D8" i="5"/>
  <c r="D23" i="5"/>
  <c r="D76" i="5" l="1"/>
  <c r="D60" i="5"/>
  <c r="D41" i="5"/>
  <c r="D73" i="5" l="1"/>
  <c r="D77" i="5" s="1"/>
</calcChain>
</file>

<file path=xl/sharedStrings.xml><?xml version="1.0" encoding="utf-8"?>
<sst xmlns="http://schemas.openxmlformats.org/spreadsheetml/2006/main" count="233" uniqueCount="159">
  <si>
    <t>"Konto"</t>
  </si>
  <si>
    <t>"Vivil"</t>
  </si>
  <si>
    <t>1500 Kundefordringer</t>
  </si>
  <si>
    <t>1530 Opptjente, ikke fakturerte driftsinntekter</t>
  </si>
  <si>
    <t>1575 Andre forskudd</t>
  </si>
  <si>
    <t>1580 Avsetning tap på fordringer</t>
  </si>
  <si>
    <t>1900 Kontanter</t>
  </si>
  <si>
    <t>1920 6233.05.09258 Brukskonto</t>
  </si>
  <si>
    <t>Norsk Tipping</t>
  </si>
  <si>
    <t>1921 6233.56.41561 Høyrente</t>
  </si>
  <si>
    <t>1923 6219.45.27832 Fastrenter ny</t>
  </si>
  <si>
    <t>1925 6219.05.81719 - Kontingenter</t>
  </si>
  <si>
    <t>1950 6219.20.24442 - Skattetrekk</t>
  </si>
  <si>
    <t>2000 Egenkapital, bundet</t>
  </si>
  <si>
    <t>2181 Birte's Reisefond</t>
  </si>
  <si>
    <t>2400 Leverandørgjeld</t>
  </si>
  <si>
    <t>2600 Forskuddstrekk</t>
  </si>
  <si>
    <t>2780 Avsatt arbeidsgiveravgift</t>
  </si>
  <si>
    <t>2785 Avsatt arbeidsgiveravgift på ferielønn</t>
  </si>
  <si>
    <t>2940 Skyldig feriepenger</t>
  </si>
  <si>
    <t>2960 Påløpt kostnad</t>
  </si>
  <si>
    <t>2961 Forskuddsbet. Inntekter</t>
  </si>
  <si>
    <t>2989 Avsetning Klubbtøy</t>
  </si>
  <si>
    <t>3100 Salgsinntekter, uttak, avgiftsfritt</t>
  </si>
  <si>
    <t>15 VLek</t>
  </si>
  <si>
    <t>24 Håndb</t>
  </si>
  <si>
    <t>3120 Sponsorinntekter avgiftsfrie</t>
  </si>
  <si>
    <t>10 Admin</t>
  </si>
  <si>
    <t>3220 Stevne - Startkontingent</t>
  </si>
  <si>
    <t>16 Sos</t>
  </si>
  <si>
    <t>3221 Stevne - Deltakerfest</t>
  </si>
  <si>
    <t>3400 Offentlig tilskudd/refusjon</t>
  </si>
  <si>
    <t>3441 Andre tilskudd</t>
  </si>
  <si>
    <t>20 Dans</t>
  </si>
  <si>
    <t>21 Sp W</t>
  </si>
  <si>
    <t>3442 Tilskudd øremerkede</t>
  </si>
  <si>
    <t>31 Boc</t>
  </si>
  <si>
    <t>NHF RØN, kostnadsdekn HU_arrangement</t>
  </si>
  <si>
    <t>3920 Årskontingenter</t>
  </si>
  <si>
    <t>30 Allidr</t>
  </si>
  <si>
    <t>3930 Treningsavgift</t>
  </si>
  <si>
    <t>25 Ski U</t>
  </si>
  <si>
    <t>26 Ski V</t>
  </si>
  <si>
    <t>27 Ski A</t>
  </si>
  <si>
    <t>23 Fotb</t>
  </si>
  <si>
    <t>3940 Egenandeler</t>
  </si>
  <si>
    <t>3960 Bingo</t>
  </si>
  <si>
    <t>3999 Diverse inntekter</t>
  </si>
  <si>
    <t>4010 Startkontigenter</t>
  </si>
  <si>
    <t>4200 Treningsutgifter</t>
  </si>
  <si>
    <t>28 Svøm U</t>
  </si>
  <si>
    <t>29 Svøm V</t>
  </si>
  <si>
    <t>32 All Ba</t>
  </si>
  <si>
    <t>4230 Rekvisita/Materiell</t>
  </si>
  <si>
    <t>4300 Innkjøp av varer for videresalg</t>
  </si>
  <si>
    <t>4500 Ekstern Trenerassistanse</t>
  </si>
  <si>
    <t>5000 Lønn (m/feriep.beregn.)</t>
  </si>
  <si>
    <t>5010 Lønn (uten feriep.beregn.)</t>
  </si>
  <si>
    <t>5015 Lønn under oppgaveplikt grensen</t>
  </si>
  <si>
    <t>5020 Feriepenger</t>
  </si>
  <si>
    <t>5099 Påløpt ikke utbet. lønnskostnader</t>
  </si>
  <si>
    <t>5210 Oppgavepl. ytelser ansatte</t>
  </si>
  <si>
    <t>5250 Innskuddspensjon</t>
  </si>
  <si>
    <t>5290 Motkonto oppg.pl ytelser ansatte</t>
  </si>
  <si>
    <t>5400 Arbeidsgiveravgift</t>
  </si>
  <si>
    <t>5401 Arbeidsgiveravgift av påløpt ferielønn</t>
  </si>
  <si>
    <t>6300 Lokalutgifter</t>
  </si>
  <si>
    <t>6302 Leie av treningslokaler</t>
  </si>
  <si>
    <t>6400 Kontorrekvisita/utstyr</t>
  </si>
  <si>
    <t>6701 Honorar revisjon</t>
  </si>
  <si>
    <t>6721 Konsulentassistanse</t>
  </si>
  <si>
    <t>6810 Data/EDB Kostnad</t>
  </si>
  <si>
    <t>6840 Møter, kurs og tidsskrifter</t>
  </si>
  <si>
    <t>6900 Telefon</t>
  </si>
  <si>
    <t>7100 Bilgodtgjørelse, oppgavepliktig</t>
  </si>
  <si>
    <t>7120 Passasjertillegg</t>
  </si>
  <si>
    <t>7140 Reisekostnad, ikke oppgavepliktig</t>
  </si>
  <si>
    <t>7150 Diettkostnad, oppgavepliktig</t>
  </si>
  <si>
    <t>7155 Dietkostnad - Trekkpliktig</t>
  </si>
  <si>
    <t>7199 Reisekostnader, påløpt, ikke utbetalt</t>
  </si>
  <si>
    <t>7410 Medlemskontingent Særforbund</t>
  </si>
  <si>
    <t>7420 Gaver/premier, fradragsberettiget</t>
  </si>
  <si>
    <t>7500 Forsikringspremie</t>
  </si>
  <si>
    <t>7782 Trykking og Premier, T-skjorter o.l.</t>
  </si>
  <si>
    <t>7790 Annen kostnad</t>
  </si>
  <si>
    <t>7796 Blomster/gaver</t>
  </si>
  <si>
    <t>7799 Medlemsaften</t>
  </si>
  <si>
    <t>8040 Renteinntekt, skattefri</t>
  </si>
  <si>
    <t>8170 Annen finanskostnad</t>
  </si>
  <si>
    <t>Totalsum</t>
  </si>
  <si>
    <t>Summer av Beløp</t>
  </si>
  <si>
    <t>Inntekter</t>
  </si>
  <si>
    <t>Kostnader</t>
  </si>
  <si>
    <t>"Konto"2</t>
  </si>
  <si>
    <t>Inntekter Totalt</t>
  </si>
  <si>
    <t>Kostnader Totalt</t>
  </si>
  <si>
    <t>Sum</t>
  </si>
  <si>
    <t>Grupper</t>
  </si>
  <si>
    <t>SUM EGENKAPITAL OG GJELD</t>
  </si>
  <si>
    <t>Sum gjeld</t>
  </si>
  <si>
    <t>Gjeld</t>
  </si>
  <si>
    <t>Sum egenkapital (inkl, udisp. resultat)</t>
  </si>
  <si>
    <t xml:space="preserve">Udisponert resultat </t>
  </si>
  <si>
    <t>Egenkapital</t>
  </si>
  <si>
    <t>EGENKAPITAL OG GJELD</t>
  </si>
  <si>
    <t>SUM EIENDELER</t>
  </si>
  <si>
    <t>Omløpsmidler</t>
  </si>
  <si>
    <t>EIENDELER</t>
  </si>
  <si>
    <t xml:space="preserve">Balanse </t>
  </si>
  <si>
    <t>Balanse</t>
  </si>
  <si>
    <t>BALANSE VIVIL IL 2020</t>
  </si>
  <si>
    <t>Budsjett</t>
  </si>
  <si>
    <t>Noter</t>
  </si>
  <si>
    <t>3110 Salg materiell avgiftsfritt</t>
  </si>
  <si>
    <t>3221 Stevne - Deltakerfest (bankett)</t>
  </si>
  <si>
    <t>3223 Andre Inntekter Vivil-lekene</t>
  </si>
  <si>
    <t>3911 Inntekter medlemsaften</t>
  </si>
  <si>
    <t>4011 Transport til stevner</t>
  </si>
  <si>
    <t>4110 Stevneutgifter</t>
  </si>
  <si>
    <t>5nnn Lønnskostnader</t>
  </si>
  <si>
    <t>6390 Annen kostnad lokaler</t>
  </si>
  <si>
    <t>6440 Leie Transportmiddel u/stevner</t>
  </si>
  <si>
    <t>6720 Honorarer for økonomisk og juridisk bistand</t>
  </si>
  <si>
    <t>6940 Porto</t>
  </si>
  <si>
    <t>7210 Sponsorkostnad, ikke oppgavepliktig</t>
  </si>
  <si>
    <t>7320 Reklame og Annonsekostnad</t>
  </si>
  <si>
    <t>7770 Bank og kortgebyrer</t>
  </si>
  <si>
    <t>7780 Utgifter deltakerfest Vivillekene</t>
  </si>
  <si>
    <t>7781 Salgsutgifter Stevner</t>
  </si>
  <si>
    <t>Sum Kostnader</t>
  </si>
  <si>
    <t>Sum Finansposter</t>
  </si>
  <si>
    <t>Total</t>
  </si>
  <si>
    <t>Vivil IL Regnskap 2019</t>
  </si>
  <si>
    <t>Balansen</t>
  </si>
  <si>
    <t>Resultatregnskapet</t>
  </si>
  <si>
    <t>NIF / NOK Momskompensasjon</t>
  </si>
  <si>
    <t>Barne-, Ungdoms, og Familiedir (Bufdir)</t>
  </si>
  <si>
    <t>Extrastiftelsen</t>
  </si>
  <si>
    <t>NIF / NOK LAM midler</t>
  </si>
  <si>
    <t>Norges Skiforbund- Kick the Limits 20201</t>
  </si>
  <si>
    <t>Revisorhonorar - Offentlige tilskudd</t>
  </si>
  <si>
    <t>Avsetning pr 01.01.20</t>
  </si>
  <si>
    <t>Kostnad 2020</t>
  </si>
  <si>
    <t>Lommedalen Idrettslag- Pantekampanje</t>
  </si>
  <si>
    <t>Bærum Sosiale Dameklubb</t>
  </si>
  <si>
    <t>Diverse</t>
  </si>
  <si>
    <t>Lions Club - Boccia19</t>
  </si>
  <si>
    <t>Arv fra Mary Thrane</t>
  </si>
  <si>
    <t>Gave fra Pearl</t>
  </si>
  <si>
    <t>Resultatregnskap Vivil IL 2020</t>
  </si>
  <si>
    <t>Resultatregnskap for Gruppenen 2020</t>
  </si>
  <si>
    <t>7nnn Reisekostnader</t>
  </si>
  <si>
    <t>5nnn Lønnskostnadrer</t>
  </si>
  <si>
    <t>Jørgen Sætre, styreleder</t>
  </si>
  <si>
    <t>Nils Håvard Grenan, nestleder</t>
  </si>
  <si>
    <t>Arne Martin Thingnes, styremedlem</t>
  </si>
  <si>
    <t>Anne Sletten, styremedlem</t>
  </si>
  <si>
    <t>Espen Tråholt, styremedlem</t>
  </si>
  <si>
    <t>Bærum, 9. Mars 2021                                      Hovedstyret i Vivil Idrettslag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</si>
</sst>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 style="thin">
        <color theme="4" tint="0.39997558519241921"/>
      </top>
      <bottom style="dotted">
        <color theme="4" tint="0.39994506668294322"/>
      </bottom>
      <diagonal/>
    </border>
    <border>
      <left/>
      <right/>
      <top style="dotted">
        <color theme="4" tint="0.39994506668294322"/>
      </top>
      <bottom style="dotted">
        <color theme="4" tint="0.39994506668294322"/>
      </bottom>
      <diagonal/>
    </border>
    <border>
      <left/>
      <right/>
      <top style="thin">
        <color theme="4"/>
      </top>
      <bottom style="dotted">
        <color theme="4"/>
      </bottom>
      <diagonal/>
    </border>
    <border>
      <left/>
      <right/>
      <top style="dotted">
        <color theme="4"/>
      </top>
      <bottom style="dotted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dotted">
        <color theme="4" tint="0.39994506668294322"/>
      </bottom>
      <diagonal/>
    </border>
    <border>
      <left style="thin">
        <color auto="1"/>
      </left>
      <right style="thin">
        <color auto="1"/>
      </right>
      <top style="dotted">
        <color theme="4" tint="0.39994506668294322"/>
      </top>
      <bottom style="dotted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tted">
        <color theme="4"/>
      </bottom>
      <diagonal/>
    </border>
    <border>
      <left style="thin">
        <color auto="1"/>
      </left>
      <right style="thin">
        <color auto="1"/>
      </right>
      <top style="dotted">
        <color theme="4"/>
      </top>
      <bottom style="dotted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/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 style="dotted">
        <color theme="4"/>
      </right>
      <top/>
      <bottom style="thin">
        <color theme="4" tint="0.39997558519241921"/>
      </bottom>
      <diagonal/>
    </border>
    <border>
      <left style="dotted">
        <color theme="4"/>
      </left>
      <right style="dotted">
        <color theme="4"/>
      </right>
      <top style="thin">
        <color theme="4" tint="0.39997558519241921"/>
      </top>
      <bottom style="dotted">
        <color theme="4" tint="0.39994506668294322"/>
      </bottom>
      <diagonal/>
    </border>
    <border>
      <left style="dotted">
        <color theme="4"/>
      </left>
      <right style="dotted">
        <color theme="4"/>
      </right>
      <top style="dotted">
        <color theme="4" tint="0.39994506668294322"/>
      </top>
      <bottom style="dotted">
        <color theme="4" tint="0.39994506668294322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medium">
        <color theme="4"/>
      </bottom>
      <diagonal/>
    </border>
    <border>
      <left style="dotted">
        <color theme="4"/>
      </left>
      <right style="dotted">
        <color theme="4"/>
      </right>
      <top/>
      <bottom style="dotted">
        <color theme="4" tint="0.39994506668294322"/>
      </bottom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theme="4"/>
      </left>
      <right style="dotted">
        <color theme="4"/>
      </right>
      <top/>
      <bottom/>
      <diagonal/>
    </border>
    <border>
      <left style="dotted">
        <color theme="4"/>
      </left>
      <right style="thin">
        <color theme="4"/>
      </right>
      <top/>
      <bottom/>
      <diagonal/>
    </border>
    <border>
      <left style="thin">
        <color theme="4"/>
      </left>
      <right style="dotted">
        <color theme="4"/>
      </right>
      <top/>
      <bottom style="thin">
        <color theme="4" tint="0.39997558519241921"/>
      </bottom>
      <diagonal/>
    </border>
    <border>
      <left style="dotted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dotted">
        <color theme="4"/>
      </right>
      <top style="thin">
        <color theme="4" tint="0.39997558519241921"/>
      </top>
      <bottom style="dotted">
        <color theme="4" tint="0.39994506668294322"/>
      </bottom>
      <diagonal/>
    </border>
    <border>
      <left style="dotted">
        <color theme="4"/>
      </left>
      <right style="thin">
        <color theme="4"/>
      </right>
      <top style="thin">
        <color theme="4" tint="0.39997558519241921"/>
      </top>
      <bottom style="dotted">
        <color theme="4" tint="0.39994506668294322"/>
      </bottom>
      <diagonal/>
    </border>
    <border>
      <left style="thin">
        <color theme="4"/>
      </left>
      <right style="dotted">
        <color theme="4"/>
      </right>
      <top/>
      <bottom style="dotted">
        <color theme="4" tint="0.39994506668294322"/>
      </bottom>
      <diagonal/>
    </border>
    <border>
      <left style="dotted">
        <color theme="4"/>
      </left>
      <right style="thin">
        <color theme="4"/>
      </right>
      <top/>
      <bottom style="dotted">
        <color theme="4" tint="0.39994506668294322"/>
      </bottom>
      <diagonal/>
    </border>
    <border>
      <left style="thin">
        <color theme="4"/>
      </left>
      <right style="dotted">
        <color theme="4"/>
      </right>
      <top style="dotted">
        <color theme="4" tint="0.39994506668294322"/>
      </top>
      <bottom style="dotted">
        <color theme="4" tint="0.39994506668294322"/>
      </bottom>
      <diagonal/>
    </border>
    <border>
      <left style="dotted">
        <color theme="4"/>
      </left>
      <right style="thin">
        <color theme="4"/>
      </right>
      <top style="dotted">
        <color theme="4" tint="0.39994506668294322"/>
      </top>
      <bottom style="dotted">
        <color theme="4" tint="0.39994506668294322"/>
      </bottom>
      <diagonal/>
    </border>
    <border>
      <left style="thin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dotted">
        <color theme="4"/>
      </right>
      <top style="thin">
        <color theme="4"/>
      </top>
      <bottom style="dotted">
        <color theme="4"/>
      </bottom>
      <diagonal/>
    </border>
    <border>
      <left style="dotted">
        <color theme="4"/>
      </left>
      <right style="thin">
        <color theme="4"/>
      </right>
      <top style="thin">
        <color theme="4"/>
      </top>
      <bottom style="dotted">
        <color theme="4"/>
      </bottom>
      <diagonal/>
    </border>
    <border>
      <left style="thin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thin">
        <color theme="4"/>
      </right>
      <top/>
      <bottom style="dotted">
        <color theme="4"/>
      </bottom>
      <diagonal/>
    </border>
    <border>
      <left style="thin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thin">
        <color theme="4"/>
      </right>
      <top style="dotted">
        <color theme="4"/>
      </top>
      <bottom style="dotted">
        <color theme="4"/>
      </bottom>
      <diagonal/>
    </border>
    <border>
      <left style="thin">
        <color theme="4"/>
      </left>
      <right style="dotted">
        <color theme="4"/>
      </right>
      <top style="thin">
        <color theme="4"/>
      </top>
      <bottom style="medium">
        <color theme="4"/>
      </bottom>
      <diagonal/>
    </border>
    <border>
      <left style="dotted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33" borderId="0" xfId="0" applyFont="1" applyFill="1"/>
    <xf numFmtId="0" fontId="16" fillId="33" borderId="10" xfId="0" applyFont="1" applyFill="1" applyBorder="1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4" fontId="16" fillId="0" borderId="12" xfId="0" applyNumberFormat="1" applyFont="1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3" borderId="19" xfId="0" applyFont="1" applyFill="1" applyBorder="1"/>
    <xf numFmtId="43" fontId="0" fillId="0" borderId="0" xfId="1" applyFont="1"/>
    <xf numFmtId="43" fontId="16" fillId="0" borderId="0" xfId="1" applyFont="1"/>
    <xf numFmtId="0" fontId="16" fillId="33" borderId="20" xfId="0" applyFont="1" applyFill="1" applyBorder="1" applyAlignment="1">
      <alignment horizontal="center"/>
    </xf>
    <xf numFmtId="0" fontId="16" fillId="33" borderId="20" xfId="43" applyFont="1" applyFill="1" applyBorder="1" applyAlignment="1">
      <alignment horizontal="center"/>
    </xf>
    <xf numFmtId="43" fontId="16" fillId="33" borderId="21" xfId="1" applyFont="1" applyFill="1" applyBorder="1" applyAlignment="1">
      <alignment horizontal="center"/>
    </xf>
    <xf numFmtId="0" fontId="16" fillId="33" borderId="21" xfId="43" applyFont="1" applyFill="1" applyBorder="1" applyAlignment="1">
      <alignment horizontal="center"/>
    </xf>
    <xf numFmtId="4" fontId="0" fillId="0" borderId="22" xfId="1" applyNumberFormat="1" applyFont="1" applyBorder="1"/>
    <xf numFmtId="3" fontId="18" fillId="0" borderId="22" xfId="44" applyNumberFormat="1" applyFont="1" applyBorder="1"/>
    <xf numFmtId="4" fontId="0" fillId="0" borderId="23" xfId="1" applyNumberFormat="1" applyFont="1" applyBorder="1"/>
    <xf numFmtId="3" fontId="18" fillId="0" borderId="23" xfId="44" applyNumberFormat="1" applyFont="1" applyBorder="1"/>
    <xf numFmtId="4" fontId="0" fillId="0" borderId="20" xfId="1" applyNumberFormat="1" applyFont="1" applyBorder="1"/>
    <xf numFmtId="3" fontId="18" fillId="0" borderId="20" xfId="44" applyNumberFormat="1" applyFont="1" applyBorder="1"/>
    <xf numFmtId="4" fontId="16" fillId="0" borderId="24" xfId="1" applyNumberFormat="1" applyFont="1" applyBorder="1"/>
    <xf numFmtId="3" fontId="19" fillId="0" borderId="24" xfId="44" applyNumberFormat="1" applyFont="1" applyBorder="1"/>
    <xf numFmtId="4" fontId="0" fillId="0" borderId="25" xfId="1" applyNumberFormat="1" applyFont="1" applyBorder="1"/>
    <xf numFmtId="3" fontId="18" fillId="0" borderId="25" xfId="44" applyNumberFormat="1" applyFont="1" applyBorder="1"/>
    <xf numFmtId="4" fontId="0" fillId="0" borderId="26" xfId="1" applyNumberFormat="1" applyFont="1" applyBorder="1"/>
    <xf numFmtId="3" fontId="18" fillId="0" borderId="26" xfId="44" applyNumberFormat="1" applyFont="1" applyBorder="1"/>
    <xf numFmtId="0" fontId="0" fillId="34" borderId="18" xfId="0" applyFill="1" applyBorder="1"/>
    <xf numFmtId="4" fontId="0" fillId="34" borderId="26" xfId="1" applyNumberFormat="1" applyFont="1" applyFill="1" applyBorder="1"/>
    <xf numFmtId="3" fontId="18" fillId="34" borderId="26" xfId="44" applyNumberFormat="1" applyFont="1" applyFill="1" applyBorder="1"/>
    <xf numFmtId="3" fontId="18" fillId="0" borderId="27" xfId="44" applyNumberFormat="1" applyFont="1" applyBorder="1"/>
    <xf numFmtId="4" fontId="16" fillId="33" borderId="28" xfId="1" applyNumberFormat="1" applyFont="1" applyFill="1" applyBorder="1"/>
    <xf numFmtId="3" fontId="16" fillId="33" borderId="28" xfId="44" applyNumberFormat="1" applyFont="1" applyFill="1" applyBorder="1"/>
    <xf numFmtId="0" fontId="20" fillId="0" borderId="0" xfId="0" applyFont="1"/>
    <xf numFmtId="0" fontId="21" fillId="0" borderId="0" xfId="0" applyFont="1"/>
    <xf numFmtId="164" fontId="16" fillId="0" borderId="0" xfId="0" applyNumberFormat="1" applyFont="1"/>
    <xf numFmtId="164" fontId="0" fillId="0" borderId="0" xfId="0" applyNumberForma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right"/>
    </xf>
    <xf numFmtId="0" fontId="16" fillId="33" borderId="29" xfId="0" applyFont="1" applyFill="1" applyBorder="1"/>
    <xf numFmtId="0" fontId="16" fillId="33" borderId="30" xfId="0" applyFont="1" applyFill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29" xfId="0" applyNumberFormat="1" applyBorder="1"/>
    <xf numFmtId="4" fontId="16" fillId="33" borderId="33" xfId="0" applyNumberFormat="1" applyFont="1" applyFill="1" applyBorder="1"/>
    <xf numFmtId="4" fontId="0" fillId="0" borderId="34" xfId="0" applyNumberFormat="1" applyBorder="1"/>
    <xf numFmtId="4" fontId="0" fillId="0" borderId="35" xfId="0" applyNumberFormat="1" applyBorder="1"/>
    <xf numFmtId="4" fontId="0" fillId="35" borderId="14" xfId="0" applyNumberFormat="1" applyFill="1" applyBorder="1"/>
    <xf numFmtId="0" fontId="16" fillId="33" borderId="36" xfId="0" applyFont="1" applyFill="1" applyBorder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9" xfId="0" applyFont="1" applyFill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4" fontId="0" fillId="0" borderId="44" xfId="0" applyNumberFormat="1" applyBorder="1"/>
    <xf numFmtId="4" fontId="0" fillId="0" borderId="4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16" fillId="0" borderId="46" xfId="0" applyNumberFormat="1" applyFont="1" applyBorder="1"/>
    <xf numFmtId="4" fontId="16" fillId="0" borderId="47" xfId="0" applyNumberFormat="1" applyFon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4" fontId="0" fillId="0" borderId="53" xfId="0" applyNumberFormat="1" applyBorder="1"/>
    <xf numFmtId="4" fontId="0" fillId="35" borderId="52" xfId="0" applyNumberFormat="1" applyFill="1" applyBorder="1"/>
    <xf numFmtId="4" fontId="0" fillId="35" borderId="53" xfId="0" applyNumberFormat="1" applyFill="1" applyBorder="1"/>
    <xf numFmtId="4" fontId="16" fillId="33" borderId="54" xfId="0" applyNumberFormat="1" applyFont="1" applyFill="1" applyBorder="1"/>
    <xf numFmtId="4" fontId="16" fillId="33" borderId="55" xfId="0" applyNumberFormat="1" applyFont="1" applyFill="1" applyBorder="1"/>
    <xf numFmtId="0" fontId="0" fillId="35" borderId="18" xfId="0" applyFill="1" applyBorder="1"/>
    <xf numFmtId="0" fontId="0" fillId="35" borderId="0" xfId="0" applyFill="1"/>
    <xf numFmtId="3" fontId="18" fillId="35" borderId="26" xfId="44" applyNumberFormat="1" applyFont="1" applyFill="1" applyBorder="1"/>
    <xf numFmtId="4" fontId="0" fillId="35" borderId="26" xfId="1" applyNumberFormat="1" applyFont="1" applyFill="1" applyBorder="1"/>
    <xf numFmtId="43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</cellXfs>
  <cellStyles count="45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mma 2" xfId="44" xr:uid="{00000000-0005-0000-0000-000019000000}"/>
    <cellStyle name="Kontrollcelle" xfId="14" builtinId="23" customBuiltin="1"/>
    <cellStyle name="Merknad" xfId="16" builtinId="10" customBuiltin="1"/>
    <cellStyle name="Normal" xfId="0" builtinId="0"/>
    <cellStyle name="Normal 2" xfId="43" xr:uid="{00000000-0005-0000-0000-00001D000000}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38100</xdr:rowOff>
    </xdr:from>
    <xdr:to>
      <xdr:col>4</xdr:col>
      <xdr:colOff>91440</xdr:colOff>
      <xdr:row>4</xdr:row>
      <xdr:rowOff>83820</xdr:rowOff>
    </xdr:to>
    <xdr:pic>
      <xdr:nvPicPr>
        <xdr:cNvPr id="3" name="vivil_logo">
          <a:extLst>
            <a:ext uri="{FF2B5EF4-FFF2-40B4-BE49-F238E27FC236}">
              <a16:creationId xmlns:a16="http://schemas.microsoft.com/office/drawing/2014/main" id="{50A71CFD-50AF-4682-9623-F1035C9F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38100"/>
          <a:ext cx="8153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327660</xdr:colOff>
      <xdr:row>2</xdr:row>
      <xdr:rowOff>88392</xdr:rowOff>
    </xdr:to>
    <xdr:pic>
      <xdr:nvPicPr>
        <xdr:cNvPr id="2" name="vivil_logo">
          <a:extLst>
            <a:ext uri="{FF2B5EF4-FFF2-40B4-BE49-F238E27FC236}">
              <a16:creationId xmlns:a16="http://schemas.microsoft.com/office/drawing/2014/main" id="{74BFEF77-26BE-4F9F-BCA0-343DD853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0"/>
          <a:ext cx="327660" cy="39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2971800</xdr:colOff>
      <xdr:row>0</xdr:row>
      <xdr:rowOff>137160</xdr:rowOff>
    </xdr:from>
    <xdr:to>
      <xdr:col>3</xdr:col>
      <xdr:colOff>594360</xdr:colOff>
      <xdr:row>5</xdr:row>
      <xdr:rowOff>30480</xdr:rowOff>
    </xdr:to>
    <xdr:pic>
      <xdr:nvPicPr>
        <xdr:cNvPr id="2" name="vivil_logo">
          <a:extLst>
            <a:ext uri="{FF2B5EF4-FFF2-40B4-BE49-F238E27FC236}">
              <a16:creationId xmlns:a16="http://schemas.microsoft.com/office/drawing/2014/main" id="{8F5324AD-4785-4079-8155-33BAF1FA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137160"/>
          <a:ext cx="6096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327660</xdr:colOff>
      <xdr:row>2</xdr:row>
      <xdr:rowOff>88392</xdr:rowOff>
    </xdr:to>
    <xdr:pic>
      <xdr:nvPicPr>
        <xdr:cNvPr id="2" name="vivil_logo">
          <a:extLst>
            <a:ext uri="{FF2B5EF4-FFF2-40B4-BE49-F238E27FC236}">
              <a16:creationId xmlns:a16="http://schemas.microsoft.com/office/drawing/2014/main" id="{9B0DCAE6-F4A1-4588-B27C-F588AEDA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60" y="0"/>
          <a:ext cx="327660" cy="39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7"/>
  <sheetViews>
    <sheetView tabSelected="1" topLeftCell="A31" workbookViewId="0">
      <selection activeCell="B60" sqref="B60"/>
    </sheetView>
  </sheetViews>
  <sheetFormatPr baseColWidth="10" defaultRowHeight="12" x14ac:dyDescent="0.25"/>
  <cols>
    <col min="1" max="1" width="43" bestFit="1" customWidth="1"/>
    <col min="2" max="2" width="18.5703125" bestFit="1" customWidth="1"/>
    <col min="4" max="4" width="18.5703125" bestFit="1" customWidth="1"/>
  </cols>
  <sheetData>
    <row r="3" spans="1:4" ht="15.6" x14ac:dyDescent="0.3">
      <c r="A3" s="40" t="s">
        <v>110</v>
      </c>
    </row>
    <row r="6" spans="1:4" x14ac:dyDescent="0.25">
      <c r="B6" s="45" t="s">
        <v>109</v>
      </c>
      <c r="C6" s="45"/>
      <c r="D6" s="45" t="s">
        <v>108</v>
      </c>
    </row>
    <row r="7" spans="1:4" x14ac:dyDescent="0.25">
      <c r="B7" s="46">
        <v>44196</v>
      </c>
      <c r="C7" s="45"/>
      <c r="D7" s="46">
        <v>43830</v>
      </c>
    </row>
    <row r="8" spans="1:4" x14ac:dyDescent="0.25">
      <c r="A8" s="5" t="s">
        <v>107</v>
      </c>
    </row>
    <row r="10" spans="1:4" x14ac:dyDescent="0.25">
      <c r="A10" t="s">
        <v>106</v>
      </c>
    </row>
    <row r="11" spans="1:4" x14ac:dyDescent="0.25">
      <c r="A11" t="s">
        <v>2</v>
      </c>
      <c r="B11" s="16">
        <v>25000</v>
      </c>
      <c r="D11" s="16">
        <v>12800</v>
      </c>
    </row>
    <row r="12" spans="1:4" x14ac:dyDescent="0.25">
      <c r="A12" t="s">
        <v>3</v>
      </c>
      <c r="B12" s="16">
        <v>0</v>
      </c>
      <c r="D12" s="16">
        <v>9200</v>
      </c>
    </row>
    <row r="13" spans="1:4" x14ac:dyDescent="0.25">
      <c r="A13" t="s">
        <v>4</v>
      </c>
      <c r="B13" s="16">
        <v>-7868</v>
      </c>
      <c r="D13" s="16">
        <v>8140.87</v>
      </c>
    </row>
    <row r="14" spans="1:4" x14ac:dyDescent="0.25">
      <c r="A14" t="s">
        <v>5</v>
      </c>
      <c r="B14" s="16">
        <v>0</v>
      </c>
      <c r="D14" s="16">
        <v>-4410</v>
      </c>
    </row>
    <row r="15" spans="1:4" x14ac:dyDescent="0.25">
      <c r="A15" t="s">
        <v>6</v>
      </c>
      <c r="B15" s="16">
        <v>8825</v>
      </c>
      <c r="D15" s="16">
        <v>5511</v>
      </c>
    </row>
    <row r="16" spans="1:4" x14ac:dyDescent="0.25">
      <c r="A16" t="s">
        <v>7</v>
      </c>
      <c r="B16" s="16">
        <v>1014618.93</v>
      </c>
      <c r="D16" s="16">
        <v>909180.44</v>
      </c>
    </row>
    <row r="17" spans="1:4" x14ac:dyDescent="0.25">
      <c r="A17" t="s">
        <v>9</v>
      </c>
      <c r="B17" s="16">
        <v>0.42</v>
      </c>
      <c r="D17" s="16">
        <v>220.09</v>
      </c>
    </row>
    <row r="18" spans="1:4" x14ac:dyDescent="0.25">
      <c r="A18" t="s">
        <v>10</v>
      </c>
      <c r="B18" s="16">
        <v>578979.94999999995</v>
      </c>
      <c r="D18" s="16">
        <v>577413.38</v>
      </c>
    </row>
    <row r="19" spans="1:4" x14ac:dyDescent="0.25">
      <c r="A19" t="s">
        <v>11</v>
      </c>
      <c r="B19" s="16">
        <v>26041.02</v>
      </c>
      <c r="D19" s="16">
        <v>26043.54</v>
      </c>
    </row>
    <row r="20" spans="1:4" x14ac:dyDescent="0.25">
      <c r="A20" t="s">
        <v>12</v>
      </c>
      <c r="B20" s="16">
        <v>37660.120000000003</v>
      </c>
      <c r="D20" s="16">
        <v>45112.480000000003</v>
      </c>
    </row>
    <row r="21" spans="1:4" x14ac:dyDescent="0.25">
      <c r="A21" s="5" t="s">
        <v>105</v>
      </c>
      <c r="B21" s="17">
        <v>1683257.44</v>
      </c>
      <c r="C21" s="5"/>
      <c r="D21" s="17">
        <v>1589211.8</v>
      </c>
    </row>
    <row r="22" spans="1:4" x14ac:dyDescent="0.25">
      <c r="B22" s="16"/>
      <c r="D22" s="16"/>
    </row>
    <row r="23" spans="1:4" x14ac:dyDescent="0.25">
      <c r="A23" s="5" t="s">
        <v>104</v>
      </c>
      <c r="B23" s="16"/>
      <c r="D23" s="16"/>
    </row>
    <row r="24" spans="1:4" x14ac:dyDescent="0.25">
      <c r="B24" s="16"/>
      <c r="D24" s="16"/>
    </row>
    <row r="25" spans="1:4" x14ac:dyDescent="0.25">
      <c r="A25" t="s">
        <v>103</v>
      </c>
      <c r="B25" s="16"/>
      <c r="D25" s="16"/>
    </row>
    <row r="26" spans="1:4" x14ac:dyDescent="0.25">
      <c r="A26" t="s">
        <v>13</v>
      </c>
      <c r="B26" s="16">
        <v>-923610.25</v>
      </c>
      <c r="D26" s="16">
        <v>-923610.25</v>
      </c>
    </row>
    <row r="27" spans="1:4" x14ac:dyDescent="0.25">
      <c r="A27" t="s">
        <v>102</v>
      </c>
      <c r="B27" s="16">
        <v>-510435.24</v>
      </c>
      <c r="D27" s="16">
        <v>0</v>
      </c>
    </row>
    <row r="28" spans="1:4" x14ac:dyDescent="0.25">
      <c r="A28" s="5" t="s">
        <v>101</v>
      </c>
      <c r="B28" s="17">
        <v>-1434045.49</v>
      </c>
      <c r="C28" s="5"/>
      <c r="D28" s="17">
        <v>-923610.25</v>
      </c>
    </row>
    <row r="29" spans="1:4" x14ac:dyDescent="0.25">
      <c r="B29" s="16"/>
      <c r="D29" s="16"/>
    </row>
    <row r="30" spans="1:4" x14ac:dyDescent="0.25">
      <c r="A30" t="s">
        <v>100</v>
      </c>
      <c r="B30" s="16"/>
      <c r="D30" s="16"/>
    </row>
    <row r="31" spans="1:4" x14ac:dyDescent="0.25">
      <c r="A31" t="s">
        <v>14</v>
      </c>
      <c r="B31" s="16">
        <v>-18789.18</v>
      </c>
      <c r="D31" s="16">
        <v>-12877.75</v>
      </c>
    </row>
    <row r="32" spans="1:4" x14ac:dyDescent="0.25">
      <c r="A32" t="s">
        <v>15</v>
      </c>
      <c r="B32" s="16">
        <v>-7977</v>
      </c>
      <c r="D32" s="16">
        <v>-118369</v>
      </c>
    </row>
    <row r="33" spans="1:4" x14ac:dyDescent="0.25">
      <c r="A33" t="s">
        <v>16</v>
      </c>
      <c r="B33" s="16">
        <v>-35433</v>
      </c>
      <c r="D33" s="16">
        <v>-46167</v>
      </c>
    </row>
    <row r="34" spans="1:4" x14ac:dyDescent="0.25">
      <c r="A34" t="s">
        <v>17</v>
      </c>
      <c r="B34" s="16">
        <v>-27115.01</v>
      </c>
      <c r="D34" s="16">
        <v>-28449.15</v>
      </c>
    </row>
    <row r="35" spans="1:4" x14ac:dyDescent="0.25">
      <c r="A35" t="s">
        <v>18</v>
      </c>
      <c r="B35" s="16">
        <v>-9620.39</v>
      </c>
      <c r="D35" s="16">
        <v>-9298.91</v>
      </c>
    </row>
    <row r="36" spans="1:4" x14ac:dyDescent="0.25">
      <c r="A36" t="s">
        <v>19</v>
      </c>
      <c r="B36" s="16">
        <v>-67407.37</v>
      </c>
      <c r="D36" s="16">
        <v>-65127.24</v>
      </c>
    </row>
    <row r="37" spans="1:4" x14ac:dyDescent="0.25">
      <c r="A37" t="s">
        <v>20</v>
      </c>
      <c r="B37" s="16">
        <v>-12000</v>
      </c>
      <c r="C37" s="2">
        <v>1</v>
      </c>
      <c r="D37" s="16">
        <v>-27842.5</v>
      </c>
    </row>
    <row r="38" spans="1:4" x14ac:dyDescent="0.25">
      <c r="A38" t="s">
        <v>21</v>
      </c>
      <c r="B38" s="16">
        <v>-40000</v>
      </c>
      <c r="C38" s="2">
        <v>2</v>
      </c>
      <c r="D38" s="16">
        <v>-326000</v>
      </c>
    </row>
    <row r="39" spans="1:4" x14ac:dyDescent="0.25">
      <c r="A39" t="s">
        <v>22</v>
      </c>
      <c r="B39" s="16">
        <v>-30870</v>
      </c>
      <c r="D39" s="16">
        <v>-31470</v>
      </c>
    </row>
    <row r="40" spans="1:4" x14ac:dyDescent="0.25">
      <c r="A40" s="5" t="s">
        <v>99</v>
      </c>
      <c r="B40" s="17">
        <v>-249211.95</v>
      </c>
      <c r="C40" s="5"/>
      <c r="D40" s="17">
        <v>-665601.55000000005</v>
      </c>
    </row>
    <row r="41" spans="1:4" x14ac:dyDescent="0.25">
      <c r="B41" s="16"/>
      <c r="D41" s="16"/>
    </row>
    <row r="42" spans="1:4" x14ac:dyDescent="0.25">
      <c r="A42" s="5" t="s">
        <v>98</v>
      </c>
      <c r="B42" s="17">
        <v>-1683257.44</v>
      </c>
      <c r="C42" s="5"/>
      <c r="D42" s="17">
        <v>-1589211.8</v>
      </c>
    </row>
    <row r="43" spans="1:4" x14ac:dyDescent="0.25">
      <c r="B43" s="16"/>
      <c r="D43" s="16"/>
    </row>
    <row r="44" spans="1:4" x14ac:dyDescent="0.25">
      <c r="A44" s="88" t="s">
        <v>158</v>
      </c>
      <c r="B44" s="88"/>
      <c r="C44" s="88"/>
      <c r="D44" s="88"/>
    </row>
    <row r="45" spans="1:4" x14ac:dyDescent="0.25">
      <c r="B45" s="16"/>
      <c r="C45" s="85"/>
      <c r="D45" s="16"/>
    </row>
    <row r="46" spans="1:4" x14ac:dyDescent="0.25">
      <c r="A46" s="85"/>
      <c r="B46" s="16"/>
      <c r="C46" s="85"/>
      <c r="D46" s="16"/>
    </row>
    <row r="47" spans="1:4" x14ac:dyDescent="0.25">
      <c r="A47" s="85"/>
      <c r="B47" s="16"/>
      <c r="C47" s="85"/>
      <c r="D47" s="16"/>
    </row>
    <row r="48" spans="1:4" x14ac:dyDescent="0.25">
      <c r="B48" s="16"/>
      <c r="D48" s="16"/>
    </row>
    <row r="49" spans="1:4" x14ac:dyDescent="0.25">
      <c r="A49" s="87" t="s">
        <v>153</v>
      </c>
      <c r="B49" s="17"/>
      <c r="C49" s="87" t="s">
        <v>154</v>
      </c>
      <c r="D49" s="17"/>
    </row>
    <row r="50" spans="1:4" x14ac:dyDescent="0.25">
      <c r="A50" s="5"/>
      <c r="B50" s="17"/>
      <c r="C50" s="5"/>
      <c r="D50" s="17"/>
    </row>
    <row r="51" spans="1:4" x14ac:dyDescent="0.25">
      <c r="A51" s="5"/>
      <c r="B51" s="5"/>
      <c r="C51" s="5"/>
      <c r="D51" s="5"/>
    </row>
    <row r="52" spans="1:4" x14ac:dyDescent="0.25">
      <c r="A52" s="87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87"/>
      <c r="B54" s="5"/>
      <c r="C54" s="5"/>
      <c r="D54" s="5"/>
    </row>
    <row r="55" spans="1:4" x14ac:dyDescent="0.25">
      <c r="A55" s="87" t="s">
        <v>155</v>
      </c>
      <c r="B55" s="5"/>
      <c r="C55" s="87" t="s">
        <v>156</v>
      </c>
      <c r="D55" s="5"/>
    </row>
    <row r="56" spans="1:4" x14ac:dyDescent="0.25">
      <c r="A56" s="87"/>
      <c r="B56" s="5"/>
      <c r="C56" s="5"/>
      <c r="D56" s="5"/>
    </row>
    <row r="57" spans="1:4" x14ac:dyDescent="0.25">
      <c r="A57" s="87"/>
      <c r="B57" s="5"/>
      <c r="C57" s="5"/>
      <c r="D57" s="5"/>
    </row>
    <row r="58" spans="1:4" x14ac:dyDescent="0.25">
      <c r="A58" s="87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87"/>
      <c r="B60" s="5"/>
      <c r="C60" s="5"/>
      <c r="D60" s="5"/>
    </row>
    <row r="61" spans="1:4" x14ac:dyDescent="0.25">
      <c r="A61" s="87" t="s">
        <v>157</v>
      </c>
      <c r="B61" s="5"/>
      <c r="C61" s="5"/>
      <c r="D61" s="5"/>
    </row>
    <row r="62" spans="1:4" x14ac:dyDescent="0.25">
      <c r="A62" s="86"/>
      <c r="B62" s="85"/>
      <c r="C62" s="85"/>
      <c r="D62" s="85"/>
    </row>
    <row r="63" spans="1:4" x14ac:dyDescent="0.25">
      <c r="A63" s="86"/>
      <c r="B63" s="85"/>
      <c r="C63" s="85"/>
      <c r="D63" s="85"/>
    </row>
    <row r="64" spans="1:4" x14ac:dyDescent="0.25">
      <c r="A64" s="86"/>
      <c r="B64" s="85"/>
      <c r="C64" s="85"/>
      <c r="D64" s="85"/>
    </row>
    <row r="65" spans="1:4" x14ac:dyDescent="0.25">
      <c r="A65" s="86"/>
      <c r="B65" s="85"/>
      <c r="C65" s="85"/>
      <c r="D65" s="85"/>
    </row>
    <row r="66" spans="1:4" x14ac:dyDescent="0.25">
      <c r="A66" s="86"/>
      <c r="B66" s="85"/>
      <c r="C66" s="85"/>
      <c r="D66" s="85"/>
    </row>
    <row r="67" spans="1:4" x14ac:dyDescent="0.25">
      <c r="B67" s="85"/>
      <c r="C67" s="85"/>
      <c r="D67" s="85"/>
    </row>
    <row r="68" spans="1:4" x14ac:dyDescent="0.25">
      <c r="A68" s="85"/>
      <c r="B68" s="16"/>
      <c r="C68" s="85"/>
      <c r="D68" s="16"/>
    </row>
    <row r="69" spans="1:4" x14ac:dyDescent="0.25">
      <c r="B69" s="16"/>
      <c r="D69" s="16"/>
    </row>
    <row r="70" spans="1:4" x14ac:dyDescent="0.25">
      <c r="B70" s="16"/>
      <c r="D70" s="16"/>
    </row>
    <row r="71" spans="1:4" x14ac:dyDescent="0.25">
      <c r="B71" s="16"/>
      <c r="D71" s="16"/>
    </row>
    <row r="72" spans="1:4" x14ac:dyDescent="0.25">
      <c r="B72" s="16"/>
      <c r="D72" s="16"/>
    </row>
    <row r="73" spans="1:4" x14ac:dyDescent="0.25">
      <c r="B73" s="16"/>
      <c r="D73" s="16"/>
    </row>
    <row r="74" spans="1:4" x14ac:dyDescent="0.25">
      <c r="B74" s="16"/>
      <c r="D74" s="16"/>
    </row>
    <row r="75" spans="1:4" x14ac:dyDescent="0.25">
      <c r="B75" s="16"/>
      <c r="D75" s="16"/>
    </row>
    <row r="76" spans="1:4" x14ac:dyDescent="0.25">
      <c r="B76" s="16"/>
      <c r="D76" s="16"/>
    </row>
    <row r="77" spans="1:4" x14ac:dyDescent="0.25">
      <c r="B77" s="16"/>
      <c r="D77" s="16"/>
    </row>
  </sheetData>
  <mergeCells count="1">
    <mergeCell ref="A44:D4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&amp;R&amp;D,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7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7" sqref="B77:D77"/>
    </sheetView>
  </sheetViews>
  <sheetFormatPr baseColWidth="10" defaultRowHeight="12" outlineLevelRow="1" outlineLevelCol="1" x14ac:dyDescent="0.25"/>
  <cols>
    <col min="1" max="1" width="39.7109375" bestFit="1" customWidth="1"/>
    <col min="2" max="2" width="12.140625" bestFit="1" customWidth="1"/>
    <col min="5" max="17" width="11.42578125" hidden="1" customWidth="1" outlineLevel="1"/>
    <col min="18" max="18" width="12.140625" bestFit="1" customWidth="1" collapsed="1"/>
    <col min="19" max="19" width="4.42578125" customWidth="1"/>
    <col min="20" max="20" width="11.42578125" customWidth="1"/>
    <col min="21" max="21" width="4.42578125" customWidth="1"/>
    <col min="22" max="22" width="12.140625" bestFit="1" customWidth="1"/>
  </cols>
  <sheetData>
    <row r="2" spans="1:22" x14ac:dyDescent="0.25">
      <c r="A2" s="5" t="s">
        <v>149</v>
      </c>
    </row>
    <row r="6" spans="1:22" x14ac:dyDescent="0.25">
      <c r="A6" s="3"/>
      <c r="B6" s="56" t="s">
        <v>1</v>
      </c>
      <c r="C6" s="47"/>
      <c r="D6" s="47" t="s">
        <v>96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57"/>
      <c r="T6" s="19">
        <v>2020</v>
      </c>
      <c r="V6" s="18">
        <v>2019</v>
      </c>
    </row>
    <row r="7" spans="1:22" x14ac:dyDescent="0.25">
      <c r="A7" s="4" t="s">
        <v>0</v>
      </c>
      <c r="B7" s="58" t="s">
        <v>27</v>
      </c>
      <c r="C7" s="48" t="s">
        <v>24</v>
      </c>
      <c r="D7" s="48" t="s">
        <v>97</v>
      </c>
      <c r="E7" s="48" t="s">
        <v>29</v>
      </c>
      <c r="F7" s="48" t="s">
        <v>33</v>
      </c>
      <c r="G7" s="48" t="s">
        <v>34</v>
      </c>
      <c r="H7" s="48" t="s">
        <v>44</v>
      </c>
      <c r="I7" s="48" t="s">
        <v>25</v>
      </c>
      <c r="J7" s="48" t="s">
        <v>41</v>
      </c>
      <c r="K7" s="48" t="s">
        <v>42</v>
      </c>
      <c r="L7" s="48" t="s">
        <v>43</v>
      </c>
      <c r="M7" s="48" t="s">
        <v>50</v>
      </c>
      <c r="N7" s="48" t="s">
        <v>51</v>
      </c>
      <c r="O7" s="48" t="s">
        <v>39</v>
      </c>
      <c r="P7" s="48" t="s">
        <v>36</v>
      </c>
      <c r="Q7" s="48" t="s">
        <v>52</v>
      </c>
      <c r="R7" s="59" t="s">
        <v>89</v>
      </c>
      <c r="T7" s="21" t="s">
        <v>111</v>
      </c>
      <c r="V7" s="20" t="s">
        <v>89</v>
      </c>
    </row>
    <row r="8" spans="1:22" x14ac:dyDescent="0.25">
      <c r="A8" s="11" t="s">
        <v>23</v>
      </c>
      <c r="B8" s="60"/>
      <c r="C8" s="49">
        <v>0</v>
      </c>
      <c r="D8" s="49">
        <f t="shared" ref="D8:D22" si="0">SUM(E8:Q8)</f>
        <v>1.8189894035458565E-12</v>
      </c>
      <c r="E8" s="49"/>
      <c r="F8" s="49"/>
      <c r="G8" s="49"/>
      <c r="H8" s="49"/>
      <c r="I8" s="49">
        <v>1.8189894035458565E-12</v>
      </c>
      <c r="J8" s="49"/>
      <c r="K8" s="49"/>
      <c r="L8" s="49"/>
      <c r="M8" s="49"/>
      <c r="N8" s="49"/>
      <c r="O8" s="49"/>
      <c r="P8" s="49"/>
      <c r="Q8" s="49"/>
      <c r="R8" s="61">
        <v>1.8189894035458565E-12</v>
      </c>
      <c r="T8" s="23"/>
      <c r="V8" s="22">
        <v>-22891.919999999998</v>
      </c>
    </row>
    <row r="9" spans="1:22" x14ac:dyDescent="0.25">
      <c r="A9" s="12" t="s">
        <v>113</v>
      </c>
      <c r="B9" s="6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3"/>
      <c r="T9" s="25"/>
      <c r="V9" s="24">
        <v>-9803</v>
      </c>
    </row>
    <row r="10" spans="1:22" x14ac:dyDescent="0.25">
      <c r="A10" s="12" t="s">
        <v>26</v>
      </c>
      <c r="B10" s="64">
        <v>-30000</v>
      </c>
      <c r="C10" s="50">
        <v>-47000</v>
      </c>
      <c r="D10" s="50">
        <f t="shared" si="0"/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65">
        <v>-77000</v>
      </c>
      <c r="T10" s="25">
        <v>-41000</v>
      </c>
      <c r="V10" s="24">
        <v>-221000</v>
      </c>
    </row>
    <row r="11" spans="1:22" x14ac:dyDescent="0.25">
      <c r="A11" s="12" t="s">
        <v>28</v>
      </c>
      <c r="B11" s="64">
        <v>-960</v>
      </c>
      <c r="C11" s="50">
        <v>-500</v>
      </c>
      <c r="D11" s="50">
        <f t="shared" si="0"/>
        <v>0</v>
      </c>
      <c r="E11" s="50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65">
        <v>-1460</v>
      </c>
      <c r="T11" s="25"/>
      <c r="V11" s="24">
        <v>-223300</v>
      </c>
    </row>
    <row r="12" spans="1:22" x14ac:dyDescent="0.25">
      <c r="A12" s="12" t="s">
        <v>114</v>
      </c>
      <c r="B12" s="64"/>
      <c r="C12" s="50">
        <v>0</v>
      </c>
      <c r="D12" s="50">
        <f t="shared" si="0"/>
        <v>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65">
        <v>0</v>
      </c>
      <c r="T12" s="25"/>
      <c r="V12" s="24">
        <v>-216515</v>
      </c>
    </row>
    <row r="13" spans="1:22" x14ac:dyDescent="0.25">
      <c r="A13" s="12" t="s">
        <v>115</v>
      </c>
      <c r="B13" s="64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65"/>
      <c r="T13" s="25"/>
      <c r="V13" s="24">
        <v>-120267</v>
      </c>
    </row>
    <row r="14" spans="1:22" x14ac:dyDescent="0.25">
      <c r="A14" s="12" t="s">
        <v>31</v>
      </c>
      <c r="B14" s="64">
        <v>-473800</v>
      </c>
      <c r="C14" s="50"/>
      <c r="D14" s="50">
        <f t="shared" si="0"/>
        <v>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65">
        <v>-473800</v>
      </c>
      <c r="T14" s="25">
        <v>-470000</v>
      </c>
      <c r="V14" s="24">
        <v>-469000</v>
      </c>
    </row>
    <row r="15" spans="1:22" x14ac:dyDescent="0.25">
      <c r="A15" s="12" t="s">
        <v>32</v>
      </c>
      <c r="B15" s="64">
        <v>-328817.98</v>
      </c>
      <c r="C15" s="50"/>
      <c r="D15" s="50">
        <f t="shared" si="0"/>
        <v>0</v>
      </c>
      <c r="E15" s="50"/>
      <c r="F15" s="50">
        <v>0</v>
      </c>
      <c r="G15" s="50">
        <v>0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65">
        <v>-328817.98</v>
      </c>
      <c r="S15">
        <v>1</v>
      </c>
      <c r="T15" s="25">
        <v>-200000</v>
      </c>
      <c r="V15" s="24">
        <v>-309681.28999999998</v>
      </c>
    </row>
    <row r="16" spans="1:22" x14ac:dyDescent="0.25">
      <c r="A16" s="12" t="s">
        <v>35</v>
      </c>
      <c r="B16" s="64">
        <v>-143000</v>
      </c>
      <c r="C16" s="50">
        <v>-576000</v>
      </c>
      <c r="D16" s="50">
        <f t="shared" si="0"/>
        <v>-21447.599999999977</v>
      </c>
      <c r="E16" s="50"/>
      <c r="F16" s="50"/>
      <c r="G16" s="50"/>
      <c r="H16" s="50"/>
      <c r="I16" s="50">
        <v>-11447.599999999977</v>
      </c>
      <c r="J16" s="50"/>
      <c r="K16" s="50"/>
      <c r="L16" s="50"/>
      <c r="M16" s="50"/>
      <c r="N16" s="50"/>
      <c r="O16" s="50"/>
      <c r="P16" s="50">
        <v>-10000</v>
      </c>
      <c r="Q16" s="50"/>
      <c r="R16" s="65">
        <v>-740447.6</v>
      </c>
      <c r="S16">
        <v>2</v>
      </c>
      <c r="T16" s="25">
        <v>-900000</v>
      </c>
      <c r="V16" s="24">
        <v>-980000</v>
      </c>
    </row>
    <row r="17" spans="1:22" x14ac:dyDescent="0.25">
      <c r="A17" s="12" t="s">
        <v>116</v>
      </c>
      <c r="B17" s="6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65"/>
      <c r="T17" s="25">
        <v>-25000</v>
      </c>
      <c r="V17" s="24">
        <v>-48878.5</v>
      </c>
    </row>
    <row r="18" spans="1:22" x14ac:dyDescent="0.25">
      <c r="A18" s="12" t="s">
        <v>38</v>
      </c>
      <c r="B18" s="64">
        <v>-83500</v>
      </c>
      <c r="C18" s="50"/>
      <c r="D18" s="50">
        <f t="shared" si="0"/>
        <v>-500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-500</v>
      </c>
      <c r="P18" s="50"/>
      <c r="Q18" s="50"/>
      <c r="R18" s="65">
        <v>-84000</v>
      </c>
      <c r="T18" s="25">
        <v>-110000</v>
      </c>
      <c r="V18" s="24">
        <v>-112000</v>
      </c>
    </row>
    <row r="19" spans="1:22" x14ac:dyDescent="0.25">
      <c r="A19" s="12" t="s">
        <v>40</v>
      </c>
      <c r="B19" s="64"/>
      <c r="C19" s="50"/>
      <c r="D19" s="50">
        <f t="shared" si="0"/>
        <v>-25200</v>
      </c>
      <c r="E19" s="50"/>
      <c r="F19" s="50"/>
      <c r="G19" s="50"/>
      <c r="H19" s="50">
        <v>-500</v>
      </c>
      <c r="I19" s="50">
        <v>-4200</v>
      </c>
      <c r="J19" s="50">
        <v>-4500</v>
      </c>
      <c r="K19" s="50">
        <v>-3000</v>
      </c>
      <c r="L19" s="50">
        <v>-4500</v>
      </c>
      <c r="M19" s="50"/>
      <c r="N19" s="50"/>
      <c r="O19" s="50">
        <v>-8000</v>
      </c>
      <c r="P19" s="50">
        <v>-500</v>
      </c>
      <c r="Q19" s="50"/>
      <c r="R19" s="65">
        <v>-25200</v>
      </c>
      <c r="T19" s="25">
        <v>-85000</v>
      </c>
      <c r="V19" s="24">
        <v>-81000</v>
      </c>
    </row>
    <row r="20" spans="1:22" x14ac:dyDescent="0.25">
      <c r="A20" s="12" t="s">
        <v>45</v>
      </c>
      <c r="B20" s="64"/>
      <c r="C20" s="50"/>
      <c r="D20" s="50">
        <f t="shared" si="0"/>
        <v>-2100</v>
      </c>
      <c r="E20" s="50"/>
      <c r="F20" s="50"/>
      <c r="G20" s="50"/>
      <c r="H20" s="50"/>
      <c r="I20" s="50">
        <v>-2100</v>
      </c>
      <c r="J20" s="50"/>
      <c r="K20" s="50"/>
      <c r="L20" s="50"/>
      <c r="M20" s="50"/>
      <c r="N20" s="50"/>
      <c r="O20" s="50"/>
      <c r="P20" s="50"/>
      <c r="Q20" s="50"/>
      <c r="R20" s="65">
        <v>-2100</v>
      </c>
      <c r="T20" s="25">
        <v>-150000</v>
      </c>
      <c r="V20" s="24">
        <v>-161420</v>
      </c>
    </row>
    <row r="21" spans="1:22" x14ac:dyDescent="0.25">
      <c r="A21" s="12" t="s">
        <v>46</v>
      </c>
      <c r="B21" s="64">
        <v>-92094</v>
      </c>
      <c r="C21" s="50"/>
      <c r="D21" s="50">
        <f t="shared" si="0"/>
        <v>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65">
        <v>-92094</v>
      </c>
      <c r="T21" s="25">
        <v>-20000</v>
      </c>
      <c r="V21" s="24">
        <v>-85654</v>
      </c>
    </row>
    <row r="22" spans="1:22" x14ac:dyDescent="0.25">
      <c r="A22" t="s">
        <v>47</v>
      </c>
      <c r="B22" s="66">
        <v>-128070.76</v>
      </c>
      <c r="C22" s="51"/>
      <c r="D22" s="51">
        <f t="shared" si="0"/>
        <v>-1200</v>
      </c>
      <c r="E22" s="51"/>
      <c r="F22" s="51"/>
      <c r="G22" s="51"/>
      <c r="H22" s="51">
        <v>-1200</v>
      </c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67">
        <v>-129270.76</v>
      </c>
      <c r="S22">
        <v>3</v>
      </c>
      <c r="T22" s="27">
        <v>-50000</v>
      </c>
      <c r="V22" s="26">
        <v>-30338.98</v>
      </c>
    </row>
    <row r="23" spans="1:22" x14ac:dyDescent="0.25">
      <c r="A23" s="7"/>
      <c r="B23" s="68">
        <v>-1280242.74</v>
      </c>
      <c r="C23" s="8">
        <v>-623500</v>
      </c>
      <c r="D23" s="8">
        <f>SUM(E23:Q23)</f>
        <v>-50447.599999999977</v>
      </c>
      <c r="E23" s="8">
        <v>0</v>
      </c>
      <c r="F23" s="8">
        <v>0</v>
      </c>
      <c r="G23" s="8">
        <v>0</v>
      </c>
      <c r="H23" s="8">
        <v>-1700</v>
      </c>
      <c r="I23" s="8">
        <v>-17747.599999999977</v>
      </c>
      <c r="J23" s="8">
        <v>-4500</v>
      </c>
      <c r="K23" s="8">
        <v>-3000</v>
      </c>
      <c r="L23" s="8">
        <v>-4500</v>
      </c>
      <c r="M23" s="8"/>
      <c r="N23" s="8"/>
      <c r="O23" s="8">
        <v>-8500</v>
      </c>
      <c r="P23" s="8">
        <v>-10500</v>
      </c>
      <c r="Q23" s="8"/>
      <c r="R23" s="69">
        <v>-1954190.34</v>
      </c>
      <c r="T23" s="29">
        <f>SUM(T8:T22)</f>
        <v>-2051000</v>
      </c>
      <c r="V23" s="28">
        <v>-3091749.69</v>
      </c>
    </row>
    <row r="24" spans="1:22" x14ac:dyDescent="0.25">
      <c r="A24" s="13" t="s">
        <v>48</v>
      </c>
      <c r="B24" s="70"/>
      <c r="C24" s="9"/>
      <c r="D24" s="9">
        <f t="shared" ref="D24:D75" si="1">SUM(E24:Q24)</f>
        <v>2000</v>
      </c>
      <c r="E24" s="9"/>
      <c r="F24" s="9"/>
      <c r="G24" s="9"/>
      <c r="H24" s="9"/>
      <c r="I24" s="9"/>
      <c r="J24" s="9"/>
      <c r="K24" s="9">
        <v>2000</v>
      </c>
      <c r="L24" s="9"/>
      <c r="M24" s="9"/>
      <c r="N24" s="9"/>
      <c r="O24" s="9"/>
      <c r="P24" s="9"/>
      <c r="Q24" s="9"/>
      <c r="R24" s="71">
        <v>2000</v>
      </c>
      <c r="T24" s="31">
        <v>175000</v>
      </c>
      <c r="V24" s="30">
        <v>172790</v>
      </c>
    </row>
    <row r="25" spans="1:22" x14ac:dyDescent="0.25">
      <c r="A25" s="14" t="s">
        <v>117</v>
      </c>
      <c r="B25" s="7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3"/>
      <c r="T25" s="33">
        <v>115000</v>
      </c>
      <c r="V25" s="32">
        <v>119970.05</v>
      </c>
    </row>
    <row r="26" spans="1:22" x14ac:dyDescent="0.25">
      <c r="A26" s="14" t="s">
        <v>118</v>
      </c>
      <c r="B26" s="7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3"/>
      <c r="T26" s="33"/>
      <c r="V26" s="32">
        <v>136830.81</v>
      </c>
    </row>
    <row r="27" spans="1:22" x14ac:dyDescent="0.25">
      <c r="A27" s="14" t="s">
        <v>53</v>
      </c>
      <c r="B27" s="74">
        <v>2287.25</v>
      </c>
      <c r="C27" s="10"/>
      <c r="D27" s="10">
        <f t="shared" si="1"/>
        <v>9987.6299999999992</v>
      </c>
      <c r="E27" s="10"/>
      <c r="F27" s="10"/>
      <c r="G27" s="10"/>
      <c r="H27" s="10">
        <v>4531.25</v>
      </c>
      <c r="I27" s="10"/>
      <c r="J27" s="10"/>
      <c r="K27" s="10"/>
      <c r="L27" s="10">
        <v>1272.3800000000001</v>
      </c>
      <c r="M27" s="10"/>
      <c r="N27" s="10"/>
      <c r="O27" s="10">
        <v>2822.7499999999991</v>
      </c>
      <c r="P27" s="10"/>
      <c r="Q27" s="10">
        <v>1361.25</v>
      </c>
      <c r="R27" s="75">
        <v>12274.88</v>
      </c>
      <c r="T27" s="33"/>
      <c r="V27" s="32">
        <v>31780.55</v>
      </c>
    </row>
    <row r="28" spans="1:22" x14ac:dyDescent="0.25">
      <c r="A28" s="14" t="s">
        <v>54</v>
      </c>
      <c r="B28" s="74"/>
      <c r="C28" s="10"/>
      <c r="D28" s="10">
        <f t="shared" si="1"/>
        <v>0</v>
      </c>
      <c r="E28" s="10"/>
      <c r="F28" s="10"/>
      <c r="G28" s="10"/>
      <c r="H28" s="10"/>
      <c r="I28" s="10">
        <v>0</v>
      </c>
      <c r="J28" s="10"/>
      <c r="K28" s="10"/>
      <c r="L28" s="10"/>
      <c r="M28" s="10"/>
      <c r="N28" s="10"/>
      <c r="O28" s="10"/>
      <c r="P28" s="10"/>
      <c r="Q28" s="10"/>
      <c r="R28" s="75">
        <v>0</v>
      </c>
      <c r="T28" s="33"/>
      <c r="V28" s="32">
        <v>125314.5</v>
      </c>
    </row>
    <row r="29" spans="1:22" hidden="1" outlineLevel="1" x14ac:dyDescent="0.25">
      <c r="A29" s="34" t="s">
        <v>49</v>
      </c>
      <c r="B29" s="76">
        <v>4498.5999999999985</v>
      </c>
      <c r="C29" s="55"/>
      <c r="D29" s="55">
        <f>SUM(E29:Q29)</f>
        <v>57179.25</v>
      </c>
      <c r="E29" s="55"/>
      <c r="F29" s="55"/>
      <c r="G29" s="55">
        <v>3994</v>
      </c>
      <c r="H29" s="55">
        <v>11214</v>
      </c>
      <c r="I29" s="55"/>
      <c r="J29" s="55">
        <v>7000</v>
      </c>
      <c r="K29" s="55">
        <v>8000</v>
      </c>
      <c r="L29" s="55"/>
      <c r="M29" s="55">
        <v>11484</v>
      </c>
      <c r="N29" s="55">
        <v>1864</v>
      </c>
      <c r="O29" s="55">
        <v>9000</v>
      </c>
      <c r="P29" s="55">
        <v>2623.25</v>
      </c>
      <c r="Q29" s="55">
        <v>2000</v>
      </c>
      <c r="R29" s="77">
        <v>61677.85</v>
      </c>
      <c r="T29" s="36"/>
      <c r="V29" s="35">
        <v>49417</v>
      </c>
    </row>
    <row r="30" spans="1:22" hidden="1" outlineLevel="1" x14ac:dyDescent="0.25">
      <c r="A30" s="34"/>
      <c r="B30" s="76"/>
      <c r="C30" s="55"/>
      <c r="D30" s="55">
        <f t="shared" si="1"/>
        <v>8396</v>
      </c>
      <c r="E30" s="55"/>
      <c r="F30" s="55">
        <v>6844</v>
      </c>
      <c r="G30" s="55"/>
      <c r="H30" s="55"/>
      <c r="I30" s="55"/>
      <c r="J30" s="55"/>
      <c r="K30" s="55"/>
      <c r="L30" s="55">
        <v>1552</v>
      </c>
      <c r="M30" s="55"/>
      <c r="N30" s="55"/>
      <c r="O30" s="55"/>
      <c r="P30" s="55"/>
      <c r="Q30" s="55"/>
      <c r="R30" s="77">
        <v>8396</v>
      </c>
      <c r="T30" s="36"/>
      <c r="V30" s="35"/>
    </row>
    <row r="31" spans="1:22" hidden="1" outlineLevel="1" x14ac:dyDescent="0.25">
      <c r="A31" s="34" t="s">
        <v>56</v>
      </c>
      <c r="B31" s="76">
        <v>224690.40000000002</v>
      </c>
      <c r="C31" s="55">
        <v>337035.6</v>
      </c>
      <c r="D31" s="55">
        <f t="shared" si="1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77">
        <v>561726</v>
      </c>
      <c r="T31" s="36"/>
      <c r="V31" s="35">
        <v>542727</v>
      </c>
    </row>
    <row r="32" spans="1:22" hidden="1" outlineLevel="1" x14ac:dyDescent="0.25">
      <c r="A32" s="34" t="s">
        <v>57</v>
      </c>
      <c r="B32" s="76"/>
      <c r="C32" s="55"/>
      <c r="D32" s="55">
        <f t="shared" si="1"/>
        <v>113058</v>
      </c>
      <c r="E32" s="55"/>
      <c r="F32" s="55">
        <v>8316</v>
      </c>
      <c r="G32" s="55">
        <v>6642</v>
      </c>
      <c r="H32" s="55">
        <v>17202</v>
      </c>
      <c r="I32" s="55">
        <v>6942</v>
      </c>
      <c r="J32" s="55">
        <v>9540</v>
      </c>
      <c r="K32" s="55">
        <v>16758</v>
      </c>
      <c r="L32" s="55">
        <v>3780</v>
      </c>
      <c r="M32" s="55">
        <v>21126</v>
      </c>
      <c r="N32" s="55">
        <v>9054</v>
      </c>
      <c r="O32" s="55">
        <v>8406</v>
      </c>
      <c r="P32" s="55">
        <v>5292</v>
      </c>
      <c r="Q32" s="55">
        <v>0</v>
      </c>
      <c r="R32" s="77">
        <v>113058</v>
      </c>
      <c r="T32" s="36"/>
      <c r="V32" s="35">
        <v>243395</v>
      </c>
    </row>
    <row r="33" spans="1:22" hidden="1" outlineLevel="1" x14ac:dyDescent="0.25">
      <c r="A33" s="34" t="s">
        <v>58</v>
      </c>
      <c r="B33" s="76">
        <v>4000</v>
      </c>
      <c r="C33" s="55"/>
      <c r="D33" s="55">
        <f t="shared" si="1"/>
        <v>11964</v>
      </c>
      <c r="E33" s="55"/>
      <c r="F33" s="55"/>
      <c r="G33" s="55"/>
      <c r="H33" s="55"/>
      <c r="I33" s="55">
        <v>2100</v>
      </c>
      <c r="J33" s="55">
        <v>2340</v>
      </c>
      <c r="K33" s="55"/>
      <c r="L33" s="55">
        <v>1134</v>
      </c>
      <c r="M33" s="55"/>
      <c r="N33" s="55"/>
      <c r="O33" s="55">
        <v>3744</v>
      </c>
      <c r="P33" s="55"/>
      <c r="Q33" s="55">
        <v>2646</v>
      </c>
      <c r="R33" s="77">
        <v>15964</v>
      </c>
      <c r="T33" s="36"/>
      <c r="V33" s="35">
        <v>9750</v>
      </c>
    </row>
    <row r="34" spans="1:22" hidden="1" outlineLevel="1" x14ac:dyDescent="0.25">
      <c r="A34" s="34" t="s">
        <v>59</v>
      </c>
      <c r="B34" s="76">
        <v>26962.85999999999</v>
      </c>
      <c r="C34" s="55">
        <v>40444.26</v>
      </c>
      <c r="D34" s="55">
        <f t="shared" si="1"/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77">
        <v>67407.12</v>
      </c>
      <c r="T34" s="36"/>
      <c r="V34" s="35">
        <v>65127.239999999991</v>
      </c>
    </row>
    <row r="35" spans="1:22" hidden="1" outlineLevel="1" x14ac:dyDescent="0.25">
      <c r="A35" s="34" t="s">
        <v>60</v>
      </c>
      <c r="B35" s="76"/>
      <c r="C35" s="55"/>
      <c r="D35" s="55">
        <f t="shared" si="1"/>
        <v>-5771.9</v>
      </c>
      <c r="E35" s="55"/>
      <c r="F35" s="55"/>
      <c r="G35" s="55"/>
      <c r="H35" s="55"/>
      <c r="I35" s="55"/>
      <c r="J35" s="55"/>
      <c r="K35" s="55"/>
      <c r="L35" s="55"/>
      <c r="M35" s="55">
        <v>-5771.9</v>
      </c>
      <c r="N35" s="55"/>
      <c r="O35" s="55"/>
      <c r="P35" s="55"/>
      <c r="Q35" s="55"/>
      <c r="R35" s="77">
        <v>-5771.9</v>
      </c>
      <c r="T35" s="36"/>
      <c r="V35" s="35">
        <v>-21484</v>
      </c>
    </row>
    <row r="36" spans="1:22" hidden="1" outlineLevel="1" x14ac:dyDescent="0.25">
      <c r="A36" s="34" t="s">
        <v>61</v>
      </c>
      <c r="B36" s="76">
        <v>4392</v>
      </c>
      <c r="C36" s="55"/>
      <c r="D36" s="55">
        <f t="shared" si="1"/>
        <v>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77">
        <v>4392</v>
      </c>
      <c r="T36" s="36"/>
      <c r="V36" s="35">
        <v>4392</v>
      </c>
    </row>
    <row r="37" spans="1:22" hidden="1" outlineLevel="1" x14ac:dyDescent="0.25">
      <c r="A37" s="34" t="s">
        <v>62</v>
      </c>
      <c r="B37" s="76">
        <v>14156.399999999998</v>
      </c>
      <c r="C37" s="55">
        <v>21234.600000000006</v>
      </c>
      <c r="D37" s="55">
        <f t="shared" si="1"/>
        <v>0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77">
        <v>35391</v>
      </c>
      <c r="T37" s="36"/>
      <c r="V37" s="35">
        <v>34988</v>
      </c>
    </row>
    <row r="38" spans="1:22" hidden="1" outlineLevel="1" x14ac:dyDescent="0.25">
      <c r="A38" s="34" t="s">
        <v>63</v>
      </c>
      <c r="B38" s="76">
        <v>-4392</v>
      </c>
      <c r="C38" s="55"/>
      <c r="D38" s="55">
        <f t="shared" si="1"/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77">
        <v>-4392</v>
      </c>
      <c r="T38" s="36"/>
      <c r="V38" s="35">
        <v>-4392</v>
      </c>
    </row>
    <row r="39" spans="1:22" hidden="1" outlineLevel="1" x14ac:dyDescent="0.25">
      <c r="A39" s="34" t="s">
        <v>64</v>
      </c>
      <c r="B39" s="76">
        <v>31246.409999999989</v>
      </c>
      <c r="C39" s="55">
        <v>49474.650000000016</v>
      </c>
      <c r="D39" s="55">
        <f t="shared" si="1"/>
        <v>16045.919999999998</v>
      </c>
      <c r="E39" s="55"/>
      <c r="F39" s="55">
        <v>1027.8399999999965</v>
      </c>
      <c r="G39" s="55">
        <v>936.52000000000407</v>
      </c>
      <c r="H39" s="55">
        <v>2096.2199999999939</v>
      </c>
      <c r="I39" s="55">
        <v>1305.0999999999985</v>
      </c>
      <c r="J39" s="55">
        <v>1474.9300000000003</v>
      </c>
      <c r="K39" s="55">
        <v>2106.5500000000102</v>
      </c>
      <c r="L39" s="55">
        <v>541.67000000000553</v>
      </c>
      <c r="M39" s="55">
        <v>2828.9999999999927</v>
      </c>
      <c r="N39" s="55">
        <v>1201.7300000000032</v>
      </c>
      <c r="O39" s="55">
        <v>1512.9899999999834</v>
      </c>
      <c r="P39" s="55">
        <v>640.27999999999884</v>
      </c>
      <c r="Q39" s="55">
        <v>373.09000000001106</v>
      </c>
      <c r="R39" s="77">
        <v>96766.980000000025</v>
      </c>
      <c r="T39" s="36"/>
      <c r="V39" s="35">
        <v>118578.32999999999</v>
      </c>
    </row>
    <row r="40" spans="1:22" hidden="1" outlineLevel="1" x14ac:dyDescent="0.25">
      <c r="A40" s="34" t="s">
        <v>65</v>
      </c>
      <c r="B40" s="76">
        <v>3801.7500000000009</v>
      </c>
      <c r="C40" s="55">
        <v>5702.5999999999995</v>
      </c>
      <c r="D40" s="55">
        <f t="shared" si="1"/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77">
        <v>9504.35</v>
      </c>
      <c r="T40" s="36"/>
      <c r="V40" s="35">
        <v>9182.9500000000007</v>
      </c>
    </row>
    <row r="41" spans="1:22" collapsed="1" x14ac:dyDescent="0.25">
      <c r="A41" s="14" t="s">
        <v>119</v>
      </c>
      <c r="B41" s="74">
        <f>SUM(B29:B40)</f>
        <v>309356.42</v>
      </c>
      <c r="C41" s="10">
        <f>SUM(C29:C40)</f>
        <v>453891.70999999996</v>
      </c>
      <c r="D41" s="10">
        <f>SUM(D29:D40)</f>
        <v>200871.27000000002</v>
      </c>
      <c r="E41" s="10"/>
      <c r="F41" s="10">
        <f t="shared" ref="F41:R41" si="2">SUM(F29:F40)</f>
        <v>16187.839999999997</v>
      </c>
      <c r="G41" s="10">
        <f t="shared" si="2"/>
        <v>11572.520000000004</v>
      </c>
      <c r="H41" s="10">
        <f t="shared" si="2"/>
        <v>30512.219999999994</v>
      </c>
      <c r="I41" s="10">
        <f t="shared" si="2"/>
        <v>10347.099999999999</v>
      </c>
      <c r="J41" s="10">
        <f t="shared" si="2"/>
        <v>20354.93</v>
      </c>
      <c r="K41" s="10">
        <f t="shared" si="2"/>
        <v>26864.55000000001</v>
      </c>
      <c r="L41" s="10">
        <f t="shared" si="2"/>
        <v>7007.6700000000055</v>
      </c>
      <c r="M41" s="10">
        <f t="shared" si="2"/>
        <v>29667.099999999991</v>
      </c>
      <c r="N41" s="10">
        <f t="shared" si="2"/>
        <v>12119.730000000003</v>
      </c>
      <c r="O41" s="10">
        <f t="shared" si="2"/>
        <v>22662.989999999983</v>
      </c>
      <c r="P41" s="10">
        <f t="shared" si="2"/>
        <v>8555.5299999999988</v>
      </c>
      <c r="Q41" s="10">
        <f t="shared" si="2"/>
        <v>5019.0900000000111</v>
      </c>
      <c r="R41" s="75">
        <f t="shared" si="2"/>
        <v>964119.39999999991</v>
      </c>
      <c r="T41" s="33">
        <v>1100000</v>
      </c>
      <c r="V41" s="32">
        <f>SUM(V29:V40)</f>
        <v>1051681.52</v>
      </c>
    </row>
    <row r="42" spans="1:22" x14ac:dyDescent="0.25">
      <c r="A42" s="14" t="s">
        <v>66</v>
      </c>
      <c r="B42" s="74">
        <v>12000</v>
      </c>
      <c r="C42" s="10">
        <v>12000</v>
      </c>
      <c r="D42" s="10">
        <f t="shared" si="1"/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5">
        <v>24000</v>
      </c>
      <c r="T42" s="33">
        <v>24000</v>
      </c>
      <c r="V42" s="32">
        <v>24000</v>
      </c>
    </row>
    <row r="43" spans="1:22" x14ac:dyDescent="0.25">
      <c r="A43" s="14" t="s">
        <v>67</v>
      </c>
      <c r="B43" s="74"/>
      <c r="C43" s="10"/>
      <c r="D43" s="10">
        <f t="shared" si="1"/>
        <v>48383.5</v>
      </c>
      <c r="E43" s="10"/>
      <c r="F43" s="10">
        <v>1200</v>
      </c>
      <c r="G43" s="10">
        <v>5015</v>
      </c>
      <c r="H43" s="10">
        <v>7566</v>
      </c>
      <c r="I43" s="10">
        <v>8937.5</v>
      </c>
      <c r="J43" s="10"/>
      <c r="K43" s="10"/>
      <c r="L43" s="10">
        <v>22400</v>
      </c>
      <c r="M43" s="10"/>
      <c r="N43" s="10"/>
      <c r="O43" s="10"/>
      <c r="P43" s="10">
        <v>1200</v>
      </c>
      <c r="Q43" s="10">
        <v>2065</v>
      </c>
      <c r="R43" s="75">
        <v>48383.5</v>
      </c>
      <c r="T43" s="33">
        <v>65000</v>
      </c>
      <c r="V43" s="32">
        <v>80592</v>
      </c>
    </row>
    <row r="44" spans="1:22" x14ac:dyDescent="0.25">
      <c r="A44" s="14" t="s">
        <v>120</v>
      </c>
      <c r="B44" s="7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75"/>
      <c r="T44" s="33">
        <v>10000</v>
      </c>
      <c r="V44" s="32">
        <v>6550</v>
      </c>
    </row>
    <row r="45" spans="1:22" x14ac:dyDescent="0.25">
      <c r="A45" s="14" t="s">
        <v>68</v>
      </c>
      <c r="B45" s="74">
        <v>0</v>
      </c>
      <c r="C45" s="10"/>
      <c r="D45" s="10">
        <f t="shared" si="1"/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75">
        <v>0</v>
      </c>
      <c r="T45" s="33">
        <v>10000</v>
      </c>
      <c r="V45" s="32">
        <v>2675.7</v>
      </c>
    </row>
    <row r="46" spans="1:22" x14ac:dyDescent="0.25">
      <c r="A46" s="14" t="s">
        <v>121</v>
      </c>
      <c r="B46" s="7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75"/>
      <c r="T46" s="33">
        <v>0</v>
      </c>
      <c r="V46" s="32">
        <v>8105.81</v>
      </c>
    </row>
    <row r="47" spans="1:22" x14ac:dyDescent="0.25">
      <c r="A47" s="14" t="s">
        <v>69</v>
      </c>
      <c r="B47" s="74"/>
      <c r="C47" s="10">
        <v>12250</v>
      </c>
      <c r="D47" s="10">
        <f t="shared" si="1"/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75">
        <v>12250</v>
      </c>
      <c r="T47" s="33">
        <v>10000</v>
      </c>
      <c r="V47" s="32">
        <v>10000</v>
      </c>
    </row>
    <row r="48" spans="1:22" x14ac:dyDescent="0.25">
      <c r="A48" s="14" t="s">
        <v>122</v>
      </c>
      <c r="B48" s="7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75"/>
      <c r="T48" s="33">
        <v>10000</v>
      </c>
      <c r="V48" s="32">
        <v>8073</v>
      </c>
    </row>
    <row r="49" spans="1:22" x14ac:dyDescent="0.25">
      <c r="A49" s="14" t="s">
        <v>70</v>
      </c>
      <c r="B49" s="74"/>
      <c r="C49" s="10">
        <v>69000</v>
      </c>
      <c r="D49" s="10">
        <f t="shared" si="1"/>
        <v>0</v>
      </c>
      <c r="E49" s="10"/>
      <c r="F49" s="10"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75">
        <v>69000</v>
      </c>
      <c r="T49" s="33">
        <v>120000</v>
      </c>
      <c r="V49" s="32">
        <v>170500</v>
      </c>
    </row>
    <row r="50" spans="1:22" x14ac:dyDescent="0.25">
      <c r="A50" s="14" t="s">
        <v>71</v>
      </c>
      <c r="B50" s="74">
        <v>32315</v>
      </c>
      <c r="C50" s="10">
        <v>41803</v>
      </c>
      <c r="D50" s="10">
        <f t="shared" si="1"/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75">
        <v>74118</v>
      </c>
      <c r="T50" s="33">
        <v>45000</v>
      </c>
      <c r="V50" s="32">
        <v>111725.55000000002</v>
      </c>
    </row>
    <row r="51" spans="1:22" x14ac:dyDescent="0.25">
      <c r="A51" s="14" t="s">
        <v>72</v>
      </c>
      <c r="B51" s="74">
        <v>3351.13</v>
      </c>
      <c r="C51" s="10">
        <v>1334</v>
      </c>
      <c r="D51" s="10">
        <f t="shared" si="1"/>
        <v>1425</v>
      </c>
      <c r="E51" s="10"/>
      <c r="F51" s="10"/>
      <c r="G51" s="10"/>
      <c r="H51" s="10"/>
      <c r="I51" s="10">
        <v>1425</v>
      </c>
      <c r="J51" s="10"/>
      <c r="K51" s="10"/>
      <c r="L51" s="10"/>
      <c r="M51" s="10"/>
      <c r="N51" s="10"/>
      <c r="O51" s="10"/>
      <c r="P51" s="10"/>
      <c r="Q51" s="10"/>
      <c r="R51" s="75">
        <v>6110.13</v>
      </c>
      <c r="T51" s="33">
        <v>10000</v>
      </c>
      <c r="V51" s="32">
        <v>9485.77</v>
      </c>
    </row>
    <row r="52" spans="1:22" x14ac:dyDescent="0.25">
      <c r="A52" s="14" t="s">
        <v>73</v>
      </c>
      <c r="B52" s="74">
        <v>3886.7</v>
      </c>
      <c r="C52" s="10">
        <v>3886.6900000000005</v>
      </c>
      <c r="D52" s="10">
        <f t="shared" si="1"/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75">
        <v>7773.39</v>
      </c>
      <c r="T52" s="33">
        <v>10000</v>
      </c>
      <c r="V52" s="32">
        <v>6018.81</v>
      </c>
    </row>
    <row r="53" spans="1:22" x14ac:dyDescent="0.25">
      <c r="A53" s="14" t="s">
        <v>123</v>
      </c>
      <c r="B53" s="7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75"/>
      <c r="T53" s="33">
        <v>2000</v>
      </c>
      <c r="V53" s="32">
        <v>1778.9</v>
      </c>
    </row>
    <row r="54" spans="1:22" hidden="1" x14ac:dyDescent="0.25">
      <c r="A54" s="80" t="s">
        <v>74</v>
      </c>
      <c r="B54" s="76">
        <v>6706.33</v>
      </c>
      <c r="C54" s="55">
        <v>4310.7999999999993</v>
      </c>
      <c r="D54" s="55">
        <f t="shared" si="1"/>
        <v>15739.000000000002</v>
      </c>
      <c r="E54" s="55"/>
      <c r="F54" s="55">
        <v>1684</v>
      </c>
      <c r="G54" s="55"/>
      <c r="H54" s="55">
        <v>2811.0000000000018</v>
      </c>
      <c r="I54" s="55">
        <v>1597</v>
      </c>
      <c r="J54" s="55">
        <v>2993</v>
      </c>
      <c r="K54" s="55">
        <v>929</v>
      </c>
      <c r="L54" s="55">
        <v>147</v>
      </c>
      <c r="M54" s="55"/>
      <c r="N54" s="55">
        <v>2146</v>
      </c>
      <c r="O54" s="55">
        <v>2084</v>
      </c>
      <c r="P54" s="55">
        <v>1008</v>
      </c>
      <c r="Q54" s="55">
        <v>340</v>
      </c>
      <c r="R54" s="77">
        <v>26756.13</v>
      </c>
      <c r="S54" s="81"/>
      <c r="T54" s="82">
        <v>40000</v>
      </c>
      <c r="U54" s="81"/>
      <c r="V54" s="83">
        <v>55473.7</v>
      </c>
    </row>
    <row r="55" spans="1:22" hidden="1" x14ac:dyDescent="0.25">
      <c r="A55" s="80" t="s">
        <v>75</v>
      </c>
      <c r="B55" s="76"/>
      <c r="C55" s="55"/>
      <c r="D55" s="55">
        <f t="shared" si="1"/>
        <v>388</v>
      </c>
      <c r="E55" s="55"/>
      <c r="F55" s="55"/>
      <c r="G55" s="55"/>
      <c r="H55" s="55"/>
      <c r="I55" s="55">
        <v>232</v>
      </c>
      <c r="J55" s="55"/>
      <c r="K55" s="55">
        <v>156</v>
      </c>
      <c r="L55" s="55"/>
      <c r="M55" s="55"/>
      <c r="N55" s="55"/>
      <c r="O55" s="55"/>
      <c r="P55" s="55"/>
      <c r="Q55" s="55"/>
      <c r="R55" s="77">
        <v>388</v>
      </c>
      <c r="S55" s="81"/>
      <c r="T55" s="82">
        <v>5000</v>
      </c>
      <c r="U55" s="81"/>
      <c r="V55" s="83">
        <v>2480</v>
      </c>
    </row>
    <row r="56" spans="1:22" hidden="1" x14ac:dyDescent="0.25">
      <c r="A56" s="80" t="s">
        <v>76</v>
      </c>
      <c r="B56" s="76">
        <v>11293.099999999999</v>
      </c>
      <c r="C56" s="55">
        <v>309.36999999999989</v>
      </c>
      <c r="D56" s="55">
        <f t="shared" si="1"/>
        <v>960</v>
      </c>
      <c r="E56" s="55"/>
      <c r="F56" s="55"/>
      <c r="G56" s="55"/>
      <c r="H56" s="55"/>
      <c r="I56" s="55">
        <v>960</v>
      </c>
      <c r="J56" s="55"/>
      <c r="K56" s="55"/>
      <c r="L56" s="55"/>
      <c r="M56" s="55"/>
      <c r="N56" s="55"/>
      <c r="O56" s="55"/>
      <c r="P56" s="55"/>
      <c r="Q56" s="55"/>
      <c r="R56" s="77">
        <v>12562.469999999998</v>
      </c>
      <c r="S56" s="81"/>
      <c r="T56" s="82">
        <v>15000</v>
      </c>
      <c r="U56" s="81"/>
      <c r="V56" s="83">
        <v>20046</v>
      </c>
    </row>
    <row r="57" spans="1:22" hidden="1" x14ac:dyDescent="0.25">
      <c r="A57" s="80" t="s">
        <v>77</v>
      </c>
      <c r="B57" s="76"/>
      <c r="C57" s="55"/>
      <c r="D57" s="55">
        <f t="shared" si="1"/>
        <v>1200</v>
      </c>
      <c r="E57" s="55"/>
      <c r="F57" s="55"/>
      <c r="G57" s="55"/>
      <c r="H57" s="55">
        <v>800</v>
      </c>
      <c r="I57" s="55">
        <v>400</v>
      </c>
      <c r="J57" s="55"/>
      <c r="K57" s="55"/>
      <c r="L57" s="55"/>
      <c r="M57" s="55"/>
      <c r="N57" s="55"/>
      <c r="O57" s="55"/>
      <c r="P57" s="55"/>
      <c r="Q57" s="55"/>
      <c r="R57" s="77">
        <v>1200</v>
      </c>
      <c r="S57" s="81"/>
      <c r="T57" s="82">
        <v>15000</v>
      </c>
      <c r="U57" s="81"/>
      <c r="V57" s="83">
        <v>14248</v>
      </c>
    </row>
    <row r="58" spans="1:22" hidden="1" x14ac:dyDescent="0.25">
      <c r="A58" s="80" t="s">
        <v>78</v>
      </c>
      <c r="B58" s="76"/>
      <c r="C58" s="55"/>
      <c r="D58" s="55">
        <f t="shared" si="1"/>
        <v>554</v>
      </c>
      <c r="E58" s="55"/>
      <c r="F58" s="55"/>
      <c r="G58" s="55"/>
      <c r="H58" s="55">
        <v>340</v>
      </c>
      <c r="I58" s="55">
        <v>214</v>
      </c>
      <c r="J58" s="55"/>
      <c r="K58" s="55"/>
      <c r="L58" s="55"/>
      <c r="M58" s="55"/>
      <c r="N58" s="55"/>
      <c r="O58" s="55"/>
      <c r="P58" s="55"/>
      <c r="Q58" s="55"/>
      <c r="R58" s="77">
        <v>554</v>
      </c>
      <c r="S58" s="81"/>
      <c r="T58" s="82">
        <v>6000</v>
      </c>
      <c r="U58" s="81"/>
      <c r="V58" s="83">
        <v>5731</v>
      </c>
    </row>
    <row r="59" spans="1:22" hidden="1" x14ac:dyDescent="0.25">
      <c r="A59" s="80" t="s">
        <v>79</v>
      </c>
      <c r="B59" s="76">
        <v>-2249.9</v>
      </c>
      <c r="C59" s="55">
        <v>-3362.6</v>
      </c>
      <c r="D59" s="55">
        <f t="shared" si="1"/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77">
        <v>-5612.5</v>
      </c>
      <c r="S59" s="81"/>
      <c r="T59" s="82">
        <v>0</v>
      </c>
      <c r="U59" s="81"/>
      <c r="V59" s="83">
        <v>5612.5</v>
      </c>
    </row>
    <row r="60" spans="1:22" x14ac:dyDescent="0.25">
      <c r="A60" s="14" t="s">
        <v>151</v>
      </c>
      <c r="B60" s="74">
        <f>SUM(B54:B59)</f>
        <v>15749.53</v>
      </c>
      <c r="C60" s="10">
        <f>SUM(C54:C59)</f>
        <v>1257.5699999999993</v>
      </c>
      <c r="D60" s="10">
        <f>SUM(D54:D59)</f>
        <v>18841</v>
      </c>
      <c r="E60" s="10"/>
      <c r="F60" s="10">
        <f>SUM(F54:F59)</f>
        <v>1684</v>
      </c>
      <c r="G60" s="10"/>
      <c r="H60" s="10">
        <f>SUM(H54:H59)</f>
        <v>3951.0000000000018</v>
      </c>
      <c r="I60" s="10">
        <f>SUM(I54:I59)</f>
        <v>3403</v>
      </c>
      <c r="J60" s="10">
        <f>SUM(J54:J59)</f>
        <v>2993</v>
      </c>
      <c r="K60" s="10">
        <f>SUM(K54:K59)</f>
        <v>1085</v>
      </c>
      <c r="L60" s="10">
        <f>SUM(L54:L59)</f>
        <v>147</v>
      </c>
      <c r="M60" s="10"/>
      <c r="N60" s="10">
        <f>SUM(N54:N59)</f>
        <v>2146</v>
      </c>
      <c r="O60" s="10">
        <f>SUM(O54:O59)</f>
        <v>2084</v>
      </c>
      <c r="P60" s="10">
        <f>SUM(P54:P59)</f>
        <v>1008</v>
      </c>
      <c r="Q60" s="10">
        <f>SUM(Q54:Q59)</f>
        <v>340</v>
      </c>
      <c r="R60" s="75">
        <f>SUM(R54:R59)</f>
        <v>35848.1</v>
      </c>
      <c r="T60" s="33">
        <f>SUM(T54:T59)</f>
        <v>81000</v>
      </c>
      <c r="V60" s="32">
        <f>SUM(V54:V59)</f>
        <v>103591.2</v>
      </c>
    </row>
    <row r="61" spans="1:22" x14ac:dyDescent="0.25">
      <c r="A61" s="14" t="s">
        <v>124</v>
      </c>
      <c r="B61" s="7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75"/>
      <c r="T61" s="33">
        <v>10000</v>
      </c>
      <c r="V61" s="32">
        <v>170</v>
      </c>
    </row>
    <row r="62" spans="1:22" x14ac:dyDescent="0.25">
      <c r="A62" s="14" t="s">
        <v>125</v>
      </c>
      <c r="B62" s="7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75"/>
      <c r="T62" s="33">
        <v>25000</v>
      </c>
      <c r="V62" s="32">
        <v>3750</v>
      </c>
    </row>
    <row r="63" spans="1:22" x14ac:dyDescent="0.25">
      <c r="A63" s="14" t="s">
        <v>80</v>
      </c>
      <c r="B63" s="74"/>
      <c r="C63" s="10"/>
      <c r="D63" s="10">
        <f t="shared" si="1"/>
        <v>9400</v>
      </c>
      <c r="E63" s="10"/>
      <c r="F63" s="10">
        <v>950</v>
      </c>
      <c r="G63" s="10">
        <v>950</v>
      </c>
      <c r="H63" s="10"/>
      <c r="I63" s="10"/>
      <c r="J63" s="10">
        <v>1666</v>
      </c>
      <c r="K63" s="10">
        <v>1667</v>
      </c>
      <c r="L63" s="10">
        <v>667</v>
      </c>
      <c r="M63" s="10">
        <v>1750</v>
      </c>
      <c r="N63" s="10">
        <v>1750</v>
      </c>
      <c r="O63" s="10"/>
      <c r="P63" s="10"/>
      <c r="Q63" s="10"/>
      <c r="R63" s="75">
        <v>9400</v>
      </c>
      <c r="T63" s="33">
        <v>0</v>
      </c>
      <c r="V63" s="32">
        <v>8170</v>
      </c>
    </row>
    <row r="64" spans="1:22" x14ac:dyDescent="0.25">
      <c r="A64" s="14" t="s">
        <v>81</v>
      </c>
      <c r="B64" s="74"/>
      <c r="C64" s="10"/>
      <c r="D64" s="10">
        <f t="shared" si="1"/>
        <v>0</v>
      </c>
      <c r="E64" s="10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75">
        <v>0</v>
      </c>
      <c r="T64" s="33">
        <v>0</v>
      </c>
      <c r="V64" s="32">
        <v>9043.75</v>
      </c>
    </row>
    <row r="65" spans="1:22" x14ac:dyDescent="0.25">
      <c r="A65" s="14" t="s">
        <v>82</v>
      </c>
      <c r="B65" s="74">
        <v>4615</v>
      </c>
      <c r="C65" s="10">
        <v>796</v>
      </c>
      <c r="D65" s="10">
        <f t="shared" si="1"/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75">
        <v>5411</v>
      </c>
      <c r="T65" s="33">
        <v>25000</v>
      </c>
      <c r="V65" s="32">
        <v>11410</v>
      </c>
    </row>
    <row r="66" spans="1:22" x14ac:dyDescent="0.25">
      <c r="A66" s="14" t="s">
        <v>126</v>
      </c>
      <c r="B66" s="7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75"/>
      <c r="T66" s="33">
        <v>15000</v>
      </c>
      <c r="V66" s="32">
        <v>19.82</v>
      </c>
    </row>
    <row r="67" spans="1:22" x14ac:dyDescent="0.25">
      <c r="A67" s="14" t="s">
        <v>127</v>
      </c>
      <c r="B67" s="7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75"/>
      <c r="T67" s="33">
        <v>0</v>
      </c>
      <c r="V67" s="32">
        <v>266060.5</v>
      </c>
    </row>
    <row r="68" spans="1:22" x14ac:dyDescent="0.25">
      <c r="A68" s="14" t="s">
        <v>128</v>
      </c>
      <c r="B68" s="7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75"/>
      <c r="T68" s="33">
        <v>0</v>
      </c>
      <c r="V68" s="32">
        <v>86776.87</v>
      </c>
    </row>
    <row r="69" spans="1:22" x14ac:dyDescent="0.25">
      <c r="A69" s="14" t="s">
        <v>83</v>
      </c>
      <c r="B69" s="74"/>
      <c r="C69" s="10">
        <v>162803.20000000001</v>
      </c>
      <c r="D69" s="10">
        <f t="shared" si="1"/>
        <v>4560</v>
      </c>
      <c r="E69" s="10">
        <v>4560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75">
        <v>167363.20000000001</v>
      </c>
      <c r="T69" s="33">
        <v>125000</v>
      </c>
      <c r="V69" s="32">
        <v>236712.7</v>
      </c>
    </row>
    <row r="70" spans="1:22" x14ac:dyDescent="0.25">
      <c r="A70" s="14" t="s">
        <v>84</v>
      </c>
      <c r="B70" s="74">
        <v>-229.1</v>
      </c>
      <c r="C70" s="10"/>
      <c r="D70" s="10">
        <f t="shared" si="1"/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75">
        <v>-229.1</v>
      </c>
      <c r="T70" s="33">
        <v>15000</v>
      </c>
      <c r="V70" s="32">
        <v>10580.86</v>
      </c>
    </row>
    <row r="71" spans="1:22" x14ac:dyDescent="0.25">
      <c r="A71" s="14" t="s">
        <v>85</v>
      </c>
      <c r="B71" s="74">
        <v>200</v>
      </c>
      <c r="C71" s="10"/>
      <c r="D71" s="10">
        <f t="shared" si="1"/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75">
        <v>200</v>
      </c>
      <c r="T71" s="33">
        <v>5000</v>
      </c>
      <c r="V71" s="32">
        <v>1411.4</v>
      </c>
    </row>
    <row r="72" spans="1:22" x14ac:dyDescent="0.25">
      <c r="A72" t="s">
        <v>86</v>
      </c>
      <c r="B72" s="74">
        <v>171.46</v>
      </c>
      <c r="C72" s="10"/>
      <c r="D72" s="10">
        <f t="shared" si="1"/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75">
        <v>171.46</v>
      </c>
      <c r="T72" s="27">
        <v>40000</v>
      </c>
      <c r="V72" s="26">
        <v>73788.679999999993</v>
      </c>
    </row>
    <row r="73" spans="1:22" x14ac:dyDescent="0.25">
      <c r="A73" s="7" t="s">
        <v>129</v>
      </c>
      <c r="B73" s="68">
        <f>SUM(B24:B72)-B41-B60</f>
        <v>383703.38999999996</v>
      </c>
      <c r="C73" s="68">
        <f t="shared" ref="C73:V73" si="3">SUM(C24:C72)-C41-C60</f>
        <v>759022.17</v>
      </c>
      <c r="D73" s="68">
        <f t="shared" si="3"/>
        <v>295468.40000000002</v>
      </c>
      <c r="E73" s="68">
        <f t="shared" si="3"/>
        <v>4560</v>
      </c>
      <c r="F73" s="68">
        <f t="shared" si="3"/>
        <v>20021.839999999997</v>
      </c>
      <c r="G73" s="68">
        <f t="shared" si="3"/>
        <v>17537.520000000004</v>
      </c>
      <c r="H73" s="68">
        <f t="shared" si="3"/>
        <v>46560.469999999994</v>
      </c>
      <c r="I73" s="68">
        <f t="shared" si="3"/>
        <v>24112.6</v>
      </c>
      <c r="J73" s="68">
        <f t="shared" si="3"/>
        <v>25013.93</v>
      </c>
      <c r="K73" s="68">
        <f t="shared" si="3"/>
        <v>31616.55000000001</v>
      </c>
      <c r="L73" s="68">
        <f t="shared" si="3"/>
        <v>31494.05000000001</v>
      </c>
      <c r="M73" s="68">
        <f t="shared" si="3"/>
        <v>31417.099999999991</v>
      </c>
      <c r="N73" s="68">
        <f t="shared" si="3"/>
        <v>16015.730000000003</v>
      </c>
      <c r="O73" s="68">
        <f t="shared" si="3"/>
        <v>27569.739999999983</v>
      </c>
      <c r="P73" s="68">
        <f t="shared" si="3"/>
        <v>10763.529999999999</v>
      </c>
      <c r="Q73" s="68">
        <f t="shared" si="3"/>
        <v>8785.3400000000111</v>
      </c>
      <c r="R73" s="68">
        <f t="shared" si="3"/>
        <v>1438193.96</v>
      </c>
      <c r="T73" s="68">
        <f>SUM(T24:T72)-T60</f>
        <v>2047000</v>
      </c>
      <c r="V73" s="68">
        <f t="shared" si="3"/>
        <v>2889358.7500000005</v>
      </c>
    </row>
    <row r="74" spans="1:22" x14ac:dyDescent="0.25">
      <c r="A74" s="14" t="s">
        <v>87</v>
      </c>
      <c r="B74" s="74">
        <v>-1759.8000000000002</v>
      </c>
      <c r="C74" s="10"/>
      <c r="D74" s="10">
        <f t="shared" si="1"/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75">
        <v>-1759.8000000000002</v>
      </c>
      <c r="T74" s="37">
        <v>-1000</v>
      </c>
      <c r="V74" s="30">
        <v>-5726.0000000000009</v>
      </c>
    </row>
    <row r="75" spans="1:22" x14ac:dyDescent="0.25">
      <c r="A75" t="s">
        <v>88</v>
      </c>
      <c r="B75" s="66">
        <v>6889.4399999999987</v>
      </c>
      <c r="C75" s="51">
        <v>431.5</v>
      </c>
      <c r="D75" s="51">
        <f t="shared" si="1"/>
        <v>2.2737367544323206E-13</v>
      </c>
      <c r="E75" s="51">
        <v>0</v>
      </c>
      <c r="F75" s="51"/>
      <c r="G75" s="51"/>
      <c r="H75" s="51"/>
      <c r="I75" s="51">
        <v>2.2737367544323206E-13</v>
      </c>
      <c r="J75" s="51"/>
      <c r="K75" s="51"/>
      <c r="L75" s="51"/>
      <c r="M75" s="51"/>
      <c r="N75" s="51"/>
      <c r="O75" s="51"/>
      <c r="P75" s="51"/>
      <c r="Q75" s="51"/>
      <c r="R75" s="67">
        <v>7320.9399999999987</v>
      </c>
      <c r="T75" s="27">
        <v>20000</v>
      </c>
      <c r="V75" s="26">
        <v>14888.66</v>
      </c>
    </row>
    <row r="76" spans="1:22" x14ac:dyDescent="0.25">
      <c r="A76" s="7" t="s">
        <v>130</v>
      </c>
      <c r="B76" s="68">
        <f>SUM(B74:B75)</f>
        <v>5129.6399999999985</v>
      </c>
      <c r="C76" s="8">
        <f>SUM(C74:C75)</f>
        <v>431.5</v>
      </c>
      <c r="D76" s="8">
        <f>SUM(D74:D75)</f>
        <v>2.2737367544323206E-13</v>
      </c>
      <c r="E76" s="8">
        <f>SUM(E74:E75)</f>
        <v>0</v>
      </c>
      <c r="F76" s="8"/>
      <c r="G76" s="8"/>
      <c r="H76" s="8"/>
      <c r="I76" s="8">
        <f>SUM(I74:I75)</f>
        <v>2.2737367544323206E-13</v>
      </c>
      <c r="J76" s="8"/>
      <c r="K76" s="8"/>
      <c r="L76" s="8"/>
      <c r="M76" s="8"/>
      <c r="N76" s="8"/>
      <c r="O76" s="8"/>
      <c r="P76" s="8"/>
      <c r="Q76" s="8"/>
      <c r="R76" s="69">
        <f>SUM(R74:R75)</f>
        <v>5561.1399999999985</v>
      </c>
      <c r="T76" s="29">
        <f>SUM(T74:T75)</f>
        <v>19000</v>
      </c>
      <c r="V76" s="28">
        <v>9162.66</v>
      </c>
    </row>
    <row r="77" spans="1:22" ht="12.6" thickBot="1" x14ac:dyDescent="0.3">
      <c r="A77" s="15" t="s">
        <v>131</v>
      </c>
      <c r="B77" s="78">
        <f>+B76+B73+B23</f>
        <v>-891409.71</v>
      </c>
      <c r="C77" s="52">
        <f t="shared" ref="C77:R77" si="4">+C76+C73+C23</f>
        <v>135953.67000000004</v>
      </c>
      <c r="D77" s="52">
        <f t="shared" si="4"/>
        <v>245020.80000000005</v>
      </c>
      <c r="E77" s="52">
        <f t="shared" si="4"/>
        <v>4560</v>
      </c>
      <c r="F77" s="52">
        <f t="shared" si="4"/>
        <v>20021.839999999997</v>
      </c>
      <c r="G77" s="52">
        <f t="shared" si="4"/>
        <v>17537.520000000004</v>
      </c>
      <c r="H77" s="52">
        <f t="shared" si="4"/>
        <v>44860.469999999994</v>
      </c>
      <c r="I77" s="52">
        <f t="shared" si="4"/>
        <v>6365.0000000000218</v>
      </c>
      <c r="J77" s="52">
        <f t="shared" si="4"/>
        <v>20513.93</v>
      </c>
      <c r="K77" s="52">
        <f t="shared" si="4"/>
        <v>28616.55000000001</v>
      </c>
      <c r="L77" s="52">
        <f t="shared" si="4"/>
        <v>26994.05000000001</v>
      </c>
      <c r="M77" s="52">
        <f t="shared" si="4"/>
        <v>31417.099999999991</v>
      </c>
      <c r="N77" s="52">
        <f t="shared" si="4"/>
        <v>16015.730000000003</v>
      </c>
      <c r="O77" s="52">
        <f t="shared" si="4"/>
        <v>19069.739999999983</v>
      </c>
      <c r="P77" s="52">
        <f t="shared" si="4"/>
        <v>263.52999999999884</v>
      </c>
      <c r="Q77" s="52">
        <f t="shared" si="4"/>
        <v>8785.3400000000111</v>
      </c>
      <c r="R77" s="79">
        <f t="shared" si="4"/>
        <v>-510435.24000000022</v>
      </c>
      <c r="T77" s="39">
        <f>+T76+T73+T23</f>
        <v>15000</v>
      </c>
      <c r="V77" s="38">
        <v>-193228.28000000017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&amp;R&amp;D,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48"/>
  <sheetViews>
    <sheetView topLeftCell="A13" workbookViewId="0">
      <selection activeCell="D43" sqref="D43"/>
    </sheetView>
  </sheetViews>
  <sheetFormatPr baseColWidth="10" defaultRowHeight="12" x14ac:dyDescent="0.25"/>
  <cols>
    <col min="2" max="2" width="11" customWidth="1"/>
    <col min="3" max="3" width="56" bestFit="1" customWidth="1"/>
  </cols>
  <sheetData>
    <row r="3" spans="2:5" ht="15.6" x14ac:dyDescent="0.3">
      <c r="B3" s="40" t="s">
        <v>132</v>
      </c>
    </row>
    <row r="5" spans="2:5" ht="14.4" x14ac:dyDescent="0.3">
      <c r="B5" s="41" t="s">
        <v>112</v>
      </c>
    </row>
    <row r="8" spans="2:5" ht="14.4" x14ac:dyDescent="0.3">
      <c r="B8" s="41" t="s">
        <v>133</v>
      </c>
    </row>
    <row r="11" spans="2:5" x14ac:dyDescent="0.25">
      <c r="B11" s="2">
        <v>1</v>
      </c>
      <c r="C11" t="s">
        <v>140</v>
      </c>
      <c r="D11" s="43">
        <v>-12000</v>
      </c>
    </row>
    <row r="12" spans="2:5" x14ac:dyDescent="0.25">
      <c r="B12" s="2"/>
      <c r="C12" s="5" t="s">
        <v>20</v>
      </c>
      <c r="D12" s="42">
        <f>+D11</f>
        <v>-12000</v>
      </c>
      <c r="E12" s="43"/>
    </row>
    <row r="13" spans="2:5" x14ac:dyDescent="0.25">
      <c r="B13" s="2"/>
      <c r="E13" s="43"/>
    </row>
    <row r="14" spans="2:5" x14ac:dyDescent="0.25">
      <c r="B14" s="2">
        <v>2</v>
      </c>
      <c r="C14" t="s">
        <v>139</v>
      </c>
      <c r="D14" s="16">
        <v>-40000</v>
      </c>
    </row>
    <row r="15" spans="2:5" x14ac:dyDescent="0.25">
      <c r="B15" s="2"/>
      <c r="C15" s="5" t="s">
        <v>21</v>
      </c>
      <c r="D15" s="17">
        <f>SUM(D14:D14)</f>
        <v>-40000</v>
      </c>
    </row>
    <row r="16" spans="2:5" x14ac:dyDescent="0.25">
      <c r="B16" s="2"/>
    </row>
    <row r="17" spans="2:11" x14ac:dyDescent="0.25">
      <c r="B17" s="2"/>
      <c r="C17" t="s">
        <v>141</v>
      </c>
      <c r="D17" s="16">
        <v>-31470</v>
      </c>
    </row>
    <row r="18" spans="2:11" x14ac:dyDescent="0.25">
      <c r="B18" s="2">
        <v>4</v>
      </c>
      <c r="C18" t="s">
        <v>142</v>
      </c>
      <c r="D18" s="16">
        <f>+D19-D17</f>
        <v>600</v>
      </c>
    </row>
    <row r="19" spans="2:11" x14ac:dyDescent="0.25">
      <c r="B19" s="2"/>
      <c r="C19" s="5" t="s">
        <v>22</v>
      </c>
      <c r="D19" s="42">
        <v>-30870</v>
      </c>
    </row>
    <row r="20" spans="2:11" x14ac:dyDescent="0.25">
      <c r="B20" s="2"/>
    </row>
    <row r="21" spans="2:11" x14ac:dyDescent="0.25">
      <c r="B21" s="2"/>
    </row>
    <row r="22" spans="2:11" x14ac:dyDescent="0.25">
      <c r="B22" s="2"/>
    </row>
    <row r="23" spans="2:11" x14ac:dyDescent="0.25">
      <c r="B23" s="2"/>
    </row>
    <row r="24" spans="2:11" ht="14.4" x14ac:dyDescent="0.3">
      <c r="B24" s="44" t="s">
        <v>134</v>
      </c>
    </row>
    <row r="25" spans="2:11" x14ac:dyDescent="0.25">
      <c r="B25" s="2"/>
      <c r="C25" t="s">
        <v>8</v>
      </c>
      <c r="D25" s="16">
        <v>-89158.98</v>
      </c>
      <c r="I25" s="1"/>
    </row>
    <row r="26" spans="2:11" x14ac:dyDescent="0.25">
      <c r="B26" s="2">
        <v>1</v>
      </c>
      <c r="C26" t="s">
        <v>143</v>
      </c>
      <c r="D26" s="16">
        <v>-30000</v>
      </c>
      <c r="I26" s="1"/>
    </row>
    <row r="27" spans="2:11" x14ac:dyDescent="0.25">
      <c r="B27" s="2"/>
      <c r="C27" t="s">
        <v>144</v>
      </c>
      <c r="D27" s="16">
        <v>-22500</v>
      </c>
      <c r="I27" s="1"/>
    </row>
    <row r="28" spans="2:11" x14ac:dyDescent="0.25">
      <c r="B28" s="2"/>
      <c r="C28" t="s">
        <v>135</v>
      </c>
      <c r="D28" s="16">
        <v>-185961</v>
      </c>
      <c r="I28" s="1"/>
    </row>
    <row r="29" spans="2:11" x14ac:dyDescent="0.25">
      <c r="B29" s="2"/>
      <c r="C29" t="s">
        <v>145</v>
      </c>
      <c r="D29" s="16">
        <v>-1198</v>
      </c>
      <c r="I29" s="1"/>
    </row>
    <row r="30" spans="2:11" x14ac:dyDescent="0.25">
      <c r="B30" s="2"/>
      <c r="C30" s="5" t="s">
        <v>32</v>
      </c>
      <c r="D30" s="17">
        <f>SUBTOTAL(9,D25:D29)</f>
        <v>-328817.98</v>
      </c>
      <c r="I30" s="1"/>
    </row>
    <row r="31" spans="2:11" x14ac:dyDescent="0.25">
      <c r="B31" s="2"/>
      <c r="I31" s="1"/>
    </row>
    <row r="32" spans="2:11" x14ac:dyDescent="0.25">
      <c r="B32" s="2"/>
      <c r="D32" s="16"/>
      <c r="I32" s="1"/>
      <c r="K32" s="1"/>
    </row>
    <row r="33" spans="2:11" x14ac:dyDescent="0.25">
      <c r="B33" s="2">
        <v>2</v>
      </c>
      <c r="C33" t="s">
        <v>146</v>
      </c>
      <c r="D33" s="16">
        <v>-10000</v>
      </c>
      <c r="I33" s="1"/>
      <c r="K33" s="1"/>
    </row>
    <row r="34" spans="2:11" x14ac:dyDescent="0.25">
      <c r="C34" t="s">
        <v>136</v>
      </c>
      <c r="D34" s="16">
        <v>-250000</v>
      </c>
      <c r="I34" s="1"/>
      <c r="K34" s="1"/>
    </row>
    <row r="35" spans="2:11" x14ac:dyDescent="0.25">
      <c r="C35" t="s">
        <v>137</v>
      </c>
      <c r="D35" s="16">
        <v>-326000</v>
      </c>
      <c r="I35" s="1"/>
      <c r="K35" s="1"/>
    </row>
    <row r="36" spans="2:11" x14ac:dyDescent="0.25">
      <c r="C36" t="s">
        <v>138</v>
      </c>
      <c r="D36" s="16">
        <v>-143000</v>
      </c>
      <c r="I36" s="1"/>
      <c r="K36" s="1"/>
    </row>
    <row r="37" spans="2:11" x14ac:dyDescent="0.25">
      <c r="C37" t="s">
        <v>37</v>
      </c>
      <c r="D37" s="16">
        <v>-11447.6</v>
      </c>
      <c r="I37" s="1"/>
      <c r="K37" s="1"/>
    </row>
    <row r="38" spans="2:11" x14ac:dyDescent="0.25">
      <c r="C38" s="5" t="s">
        <v>35</v>
      </c>
      <c r="D38" s="17">
        <f>SUBTOTAL(9,D32:D37)</f>
        <v>-740447.6</v>
      </c>
      <c r="I38" s="1"/>
      <c r="K38" s="1"/>
    </row>
    <row r="39" spans="2:11" x14ac:dyDescent="0.25">
      <c r="I39" s="1"/>
      <c r="K39" s="1"/>
    </row>
    <row r="40" spans="2:11" x14ac:dyDescent="0.25">
      <c r="B40" s="2">
        <v>3</v>
      </c>
      <c r="C40" t="s">
        <v>147</v>
      </c>
      <c r="D40" s="16">
        <v>-118083</v>
      </c>
      <c r="K40" s="1"/>
    </row>
    <row r="41" spans="2:11" x14ac:dyDescent="0.25">
      <c r="C41" t="s">
        <v>148</v>
      </c>
      <c r="D41" s="16">
        <v>-5000</v>
      </c>
      <c r="K41" s="1"/>
    </row>
    <row r="42" spans="2:11" x14ac:dyDescent="0.25">
      <c r="C42" t="s">
        <v>145</v>
      </c>
      <c r="D42" s="84">
        <f>-D41-D40+D43</f>
        <v>-6187.7599999999948</v>
      </c>
      <c r="K42" s="1"/>
    </row>
    <row r="43" spans="2:11" x14ac:dyDescent="0.25">
      <c r="C43" s="5" t="s">
        <v>47</v>
      </c>
      <c r="D43" s="17">
        <v>-129270.76</v>
      </c>
      <c r="K43" s="1"/>
    </row>
    <row r="44" spans="2:11" x14ac:dyDescent="0.25">
      <c r="K44" s="1"/>
    </row>
    <row r="45" spans="2:11" x14ac:dyDescent="0.25">
      <c r="K45" s="1"/>
    </row>
    <row r="46" spans="2:11" x14ac:dyDescent="0.25">
      <c r="K46" s="1"/>
    </row>
    <row r="47" spans="2:11" x14ac:dyDescent="0.25">
      <c r="K47" s="1"/>
    </row>
    <row r="48" spans="2:11" x14ac:dyDescent="0.25">
      <c r="K4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&amp;R&amp;D,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60"/>
  <sheetViews>
    <sheetView workbookViewId="0">
      <selection activeCell="B65" sqref="B65"/>
    </sheetView>
  </sheetViews>
  <sheetFormatPr baseColWidth="10" defaultRowHeight="12" x14ac:dyDescent="0.25"/>
  <cols>
    <col min="2" max="2" width="39.7109375" bestFit="1" customWidth="1"/>
  </cols>
  <sheetData>
    <row r="2" spans="1:16" x14ac:dyDescent="0.25">
      <c r="B2" s="5" t="s">
        <v>150</v>
      </c>
    </row>
    <row r="4" spans="1:16" x14ac:dyDescent="0.25">
      <c r="A4" s="3" t="s">
        <v>90</v>
      </c>
      <c r="B4" s="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 t="s">
        <v>96</v>
      </c>
    </row>
    <row r="5" spans="1:16" x14ac:dyDescent="0.25">
      <c r="A5" s="4" t="s">
        <v>93</v>
      </c>
      <c r="B5" s="4" t="s">
        <v>0</v>
      </c>
      <c r="C5" s="48" t="s">
        <v>29</v>
      </c>
      <c r="D5" s="48" t="s">
        <v>33</v>
      </c>
      <c r="E5" s="48" t="s">
        <v>34</v>
      </c>
      <c r="F5" s="48" t="s">
        <v>44</v>
      </c>
      <c r="G5" s="48" t="s">
        <v>25</v>
      </c>
      <c r="H5" s="48" t="s">
        <v>41</v>
      </c>
      <c r="I5" s="48" t="s">
        <v>42</v>
      </c>
      <c r="J5" s="48" t="s">
        <v>43</v>
      </c>
      <c r="K5" s="48" t="s">
        <v>50</v>
      </c>
      <c r="L5" s="48" t="s">
        <v>51</v>
      </c>
      <c r="M5" s="48" t="s">
        <v>39</v>
      </c>
      <c r="N5" s="48" t="s">
        <v>36</v>
      </c>
      <c r="O5" s="48" t="s">
        <v>52</v>
      </c>
      <c r="P5" s="48" t="s">
        <v>97</v>
      </c>
    </row>
    <row r="6" spans="1:16" hidden="1" x14ac:dyDescent="0.25">
      <c r="A6" s="5" t="s">
        <v>91</v>
      </c>
      <c r="B6" s="11" t="s">
        <v>23</v>
      </c>
      <c r="C6" s="49"/>
      <c r="D6" s="49"/>
      <c r="E6" s="49"/>
      <c r="F6" s="49"/>
      <c r="G6" s="49">
        <v>1.8189894035458565E-12</v>
      </c>
      <c r="H6" s="49"/>
      <c r="I6" s="49"/>
      <c r="J6" s="49"/>
      <c r="K6" s="49"/>
      <c r="L6" s="49"/>
      <c r="M6" s="49"/>
      <c r="N6" s="49"/>
      <c r="O6" s="49"/>
      <c r="P6" s="49">
        <f t="shared" ref="P6:P38" si="0">SUM(C6:O6)</f>
        <v>1.8189894035458565E-12</v>
      </c>
    </row>
    <row r="7" spans="1:16" hidden="1" x14ac:dyDescent="0.25">
      <c r="A7" s="5"/>
      <c r="B7" s="12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>
        <f t="shared" si="0"/>
        <v>0</v>
      </c>
    </row>
    <row r="8" spans="1:16" hidden="1" x14ac:dyDescent="0.25">
      <c r="A8" s="5"/>
      <c r="B8" s="12" t="s">
        <v>28</v>
      </c>
      <c r="C8" s="50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>
        <f t="shared" si="0"/>
        <v>0</v>
      </c>
    </row>
    <row r="9" spans="1:16" hidden="1" x14ac:dyDescent="0.25">
      <c r="A9" s="5"/>
      <c r="B9" s="12" t="s">
        <v>30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>
        <f t="shared" si="0"/>
        <v>0</v>
      </c>
    </row>
    <row r="10" spans="1:16" hidden="1" x14ac:dyDescent="0.25">
      <c r="A10" s="5"/>
      <c r="B10" s="12" t="s">
        <v>31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>
        <f t="shared" si="0"/>
        <v>0</v>
      </c>
    </row>
    <row r="11" spans="1:16" hidden="1" x14ac:dyDescent="0.25">
      <c r="A11" s="5"/>
      <c r="B11" s="12" t="s">
        <v>32</v>
      </c>
      <c r="C11" s="50"/>
      <c r="D11" s="50">
        <v>0</v>
      </c>
      <c r="E11" s="50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>
        <f t="shared" si="0"/>
        <v>0</v>
      </c>
    </row>
    <row r="12" spans="1:16" x14ac:dyDescent="0.25">
      <c r="A12" s="5"/>
      <c r="B12" s="12" t="s">
        <v>35</v>
      </c>
      <c r="C12" s="50"/>
      <c r="D12" s="50"/>
      <c r="E12" s="50"/>
      <c r="F12" s="50"/>
      <c r="G12" s="50">
        <v>-11447.599999999977</v>
      </c>
      <c r="H12" s="50"/>
      <c r="I12" s="50"/>
      <c r="J12" s="50"/>
      <c r="K12" s="50"/>
      <c r="L12" s="50"/>
      <c r="M12" s="50"/>
      <c r="N12" s="50">
        <v>-10000</v>
      </c>
      <c r="O12" s="50"/>
      <c r="P12" s="50">
        <f t="shared" si="0"/>
        <v>-21447.599999999977</v>
      </c>
    </row>
    <row r="13" spans="1:16" x14ac:dyDescent="0.25">
      <c r="A13" s="5"/>
      <c r="B13" s="12" t="s">
        <v>38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>
        <v>-500</v>
      </c>
      <c r="N13" s="50"/>
      <c r="O13" s="50"/>
      <c r="P13" s="50">
        <f t="shared" si="0"/>
        <v>-500</v>
      </c>
    </row>
    <row r="14" spans="1:16" x14ac:dyDescent="0.25">
      <c r="A14" s="5"/>
      <c r="B14" s="12" t="s">
        <v>40</v>
      </c>
      <c r="C14" s="50"/>
      <c r="D14" s="50"/>
      <c r="E14" s="50"/>
      <c r="F14" s="50">
        <v>-500</v>
      </c>
      <c r="G14" s="50">
        <v>-4200</v>
      </c>
      <c r="H14" s="50">
        <v>-4500</v>
      </c>
      <c r="I14" s="50">
        <v>-3000</v>
      </c>
      <c r="J14" s="50">
        <v>-4500</v>
      </c>
      <c r="K14" s="50"/>
      <c r="L14" s="50"/>
      <c r="M14" s="50">
        <v>-8000</v>
      </c>
      <c r="N14" s="50">
        <v>-500</v>
      </c>
      <c r="O14" s="50"/>
      <c r="P14" s="50">
        <f t="shared" si="0"/>
        <v>-25200</v>
      </c>
    </row>
    <row r="15" spans="1:16" x14ac:dyDescent="0.25">
      <c r="A15" s="5"/>
      <c r="B15" s="12" t="s">
        <v>45</v>
      </c>
      <c r="C15" s="50"/>
      <c r="D15" s="50"/>
      <c r="E15" s="50"/>
      <c r="F15" s="50"/>
      <c r="G15" s="50">
        <v>-2100</v>
      </c>
      <c r="H15" s="50"/>
      <c r="I15" s="50"/>
      <c r="J15" s="50"/>
      <c r="K15" s="50"/>
      <c r="L15" s="50"/>
      <c r="M15" s="50"/>
      <c r="N15" s="50"/>
      <c r="O15" s="50"/>
      <c r="P15" s="50">
        <f t="shared" si="0"/>
        <v>-2100</v>
      </c>
    </row>
    <row r="16" spans="1:16" hidden="1" x14ac:dyDescent="0.25">
      <c r="A16" s="5"/>
      <c r="B16" s="12" t="s">
        <v>46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>
        <f t="shared" si="0"/>
        <v>0</v>
      </c>
    </row>
    <row r="17" spans="1:16" x14ac:dyDescent="0.25">
      <c r="A17" s="6"/>
      <c r="B17" t="s">
        <v>47</v>
      </c>
      <c r="C17" s="51"/>
      <c r="D17" s="51"/>
      <c r="E17" s="51"/>
      <c r="F17" s="51">
        <v>-1200</v>
      </c>
      <c r="G17" s="51">
        <v>0</v>
      </c>
      <c r="H17" s="51"/>
      <c r="I17" s="51"/>
      <c r="J17" s="51"/>
      <c r="K17" s="51"/>
      <c r="L17" s="51"/>
      <c r="M17" s="51"/>
      <c r="N17" s="51"/>
      <c r="O17" s="51"/>
      <c r="P17" s="51">
        <f t="shared" si="0"/>
        <v>-1200</v>
      </c>
    </row>
    <row r="18" spans="1:16" x14ac:dyDescent="0.25">
      <c r="A18" s="7" t="s">
        <v>94</v>
      </c>
      <c r="B18" s="7"/>
      <c r="C18" s="8">
        <v>0</v>
      </c>
      <c r="D18" s="8">
        <v>0</v>
      </c>
      <c r="E18" s="8">
        <v>0</v>
      </c>
      <c r="F18" s="8">
        <v>-1700</v>
      </c>
      <c r="G18" s="8">
        <v>-17747.599999999977</v>
      </c>
      <c r="H18" s="8">
        <v>-4500</v>
      </c>
      <c r="I18" s="8">
        <v>-3000</v>
      </c>
      <c r="J18" s="8">
        <v>-4500</v>
      </c>
      <c r="K18" s="8"/>
      <c r="L18" s="8"/>
      <c r="M18" s="8">
        <v>-8500</v>
      </c>
      <c r="N18" s="8">
        <v>-10500</v>
      </c>
      <c r="O18" s="8"/>
      <c r="P18" s="8">
        <f t="shared" si="0"/>
        <v>-50447.599999999977</v>
      </c>
    </row>
    <row r="19" spans="1:16" x14ac:dyDescent="0.25">
      <c r="A19" s="5" t="s">
        <v>92</v>
      </c>
      <c r="B19" s="13" t="s">
        <v>48</v>
      </c>
      <c r="C19" s="9"/>
      <c r="D19" s="9"/>
      <c r="E19" s="9"/>
      <c r="F19" s="9"/>
      <c r="G19" s="9"/>
      <c r="H19" s="9"/>
      <c r="I19" s="9">
        <v>2000</v>
      </c>
      <c r="J19" s="9"/>
      <c r="K19" s="9"/>
      <c r="L19" s="9"/>
      <c r="M19" s="9"/>
      <c r="N19" s="9"/>
      <c r="O19" s="9"/>
      <c r="P19" s="9">
        <f t="shared" si="0"/>
        <v>2000</v>
      </c>
    </row>
    <row r="20" spans="1:16" x14ac:dyDescent="0.25">
      <c r="A20" s="5"/>
      <c r="B20" s="14" t="s">
        <v>53</v>
      </c>
      <c r="C20" s="10"/>
      <c r="D20" s="10"/>
      <c r="E20" s="10"/>
      <c r="F20" s="10">
        <v>4531.25</v>
      </c>
      <c r="G20" s="10"/>
      <c r="H20" s="10"/>
      <c r="I20" s="10"/>
      <c r="J20" s="10">
        <v>1272.3800000000001</v>
      </c>
      <c r="K20" s="10"/>
      <c r="L20" s="10"/>
      <c r="M20" s="10">
        <v>2822.7499999999991</v>
      </c>
      <c r="N20" s="10"/>
      <c r="O20" s="10">
        <v>1361.25</v>
      </c>
      <c r="P20" s="10">
        <f t="shared" si="0"/>
        <v>9987.6299999999992</v>
      </c>
    </row>
    <row r="21" spans="1:16" hidden="1" x14ac:dyDescent="0.25">
      <c r="A21" s="5"/>
      <c r="B21" s="14" t="s">
        <v>54</v>
      </c>
      <c r="C21" s="10"/>
      <c r="D21" s="10"/>
      <c r="E21" s="10"/>
      <c r="F21" s="10"/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10">
        <f t="shared" si="0"/>
        <v>0</v>
      </c>
    </row>
    <row r="22" spans="1:16" x14ac:dyDescent="0.25">
      <c r="A22" s="5"/>
      <c r="B22" s="14" t="s">
        <v>55</v>
      </c>
      <c r="C22" s="10"/>
      <c r="D22" s="10">
        <v>6844</v>
      </c>
      <c r="E22" s="10"/>
      <c r="F22" s="10"/>
      <c r="G22" s="10"/>
      <c r="H22" s="10"/>
      <c r="I22" s="10"/>
      <c r="J22" s="10">
        <v>1552</v>
      </c>
      <c r="K22" s="10"/>
      <c r="L22" s="10"/>
      <c r="M22" s="10"/>
      <c r="N22" s="10"/>
      <c r="O22" s="10"/>
      <c r="P22" s="10">
        <f t="shared" si="0"/>
        <v>8396</v>
      </c>
    </row>
    <row r="23" spans="1:16" hidden="1" x14ac:dyDescent="0.25">
      <c r="A23" s="5"/>
      <c r="B23" s="14" t="s">
        <v>49</v>
      </c>
      <c r="C23" s="10"/>
      <c r="D23" s="10"/>
      <c r="E23" s="10">
        <v>3994</v>
      </c>
      <c r="F23" s="10">
        <v>11214</v>
      </c>
      <c r="G23" s="10"/>
      <c r="H23" s="10">
        <v>7000</v>
      </c>
      <c r="I23" s="10">
        <v>8000</v>
      </c>
      <c r="J23" s="10"/>
      <c r="K23" s="10">
        <v>11484</v>
      </c>
      <c r="L23" s="10">
        <v>1864</v>
      </c>
      <c r="M23" s="10">
        <v>9000</v>
      </c>
      <c r="N23" s="10">
        <v>2623.25</v>
      </c>
      <c r="O23" s="10">
        <v>2000</v>
      </c>
      <c r="P23" s="10">
        <f t="shared" ref="P23:P34" si="1">SUM(D23:O23)</f>
        <v>57179.25</v>
      </c>
    </row>
    <row r="24" spans="1:16" hidden="1" x14ac:dyDescent="0.25">
      <c r="A24" s="5"/>
      <c r="B24" s="14" t="s">
        <v>56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1"/>
        <v>0</v>
      </c>
    </row>
    <row r="25" spans="1:16" hidden="1" x14ac:dyDescent="0.25">
      <c r="A25" s="5"/>
      <c r="B25" s="14" t="s">
        <v>57</v>
      </c>
      <c r="C25" s="10"/>
      <c r="D25" s="10">
        <v>8316</v>
      </c>
      <c r="E25" s="10">
        <v>6642</v>
      </c>
      <c r="F25" s="10">
        <v>17202</v>
      </c>
      <c r="G25" s="10">
        <v>6942</v>
      </c>
      <c r="H25" s="10">
        <v>9540</v>
      </c>
      <c r="I25" s="10">
        <v>16758</v>
      </c>
      <c r="J25" s="10">
        <v>3780</v>
      </c>
      <c r="K25" s="10">
        <v>21126</v>
      </c>
      <c r="L25" s="10">
        <v>9054</v>
      </c>
      <c r="M25" s="10">
        <v>8406</v>
      </c>
      <c r="N25" s="10">
        <v>5292</v>
      </c>
      <c r="O25" s="10">
        <v>0</v>
      </c>
      <c r="P25" s="10">
        <f t="shared" si="1"/>
        <v>113058</v>
      </c>
    </row>
    <row r="26" spans="1:16" hidden="1" x14ac:dyDescent="0.25">
      <c r="A26" s="5"/>
      <c r="B26" s="14" t="s">
        <v>58</v>
      </c>
      <c r="C26" s="10"/>
      <c r="D26" s="10"/>
      <c r="E26" s="10"/>
      <c r="F26" s="10"/>
      <c r="G26" s="10">
        <v>2100</v>
      </c>
      <c r="H26" s="10">
        <v>2340</v>
      </c>
      <c r="I26" s="10"/>
      <c r="J26" s="10">
        <v>1134</v>
      </c>
      <c r="K26" s="10"/>
      <c r="L26" s="10"/>
      <c r="M26" s="10">
        <v>3744</v>
      </c>
      <c r="N26" s="10"/>
      <c r="O26" s="10">
        <v>2646</v>
      </c>
      <c r="P26" s="10">
        <f t="shared" si="1"/>
        <v>11964</v>
      </c>
    </row>
    <row r="27" spans="1:16" hidden="1" x14ac:dyDescent="0.25">
      <c r="A27" s="5"/>
      <c r="B27" s="14" t="s">
        <v>59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</row>
    <row r="28" spans="1:16" hidden="1" x14ac:dyDescent="0.25">
      <c r="A28" s="5"/>
      <c r="B28" s="14" t="s">
        <v>60</v>
      </c>
      <c r="C28" s="10"/>
      <c r="D28" s="10"/>
      <c r="E28" s="10"/>
      <c r="F28" s="10"/>
      <c r="G28" s="10"/>
      <c r="H28" s="10"/>
      <c r="I28" s="10"/>
      <c r="J28" s="10"/>
      <c r="K28" s="10">
        <v>-5771.9</v>
      </c>
      <c r="L28" s="10"/>
      <c r="M28" s="10"/>
      <c r="N28" s="10"/>
      <c r="O28" s="10"/>
      <c r="P28" s="10">
        <f t="shared" si="1"/>
        <v>-5771.9</v>
      </c>
    </row>
    <row r="29" spans="1:16" hidden="1" x14ac:dyDescent="0.25">
      <c r="A29" s="5"/>
      <c r="B29" s="14" t="s">
        <v>61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1"/>
        <v>0</v>
      </c>
    </row>
    <row r="30" spans="1:16" hidden="1" x14ac:dyDescent="0.25">
      <c r="A30" s="5"/>
      <c r="B30" s="14" t="s">
        <v>62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1"/>
        <v>0</v>
      </c>
    </row>
    <row r="31" spans="1:16" hidden="1" x14ac:dyDescent="0.25">
      <c r="A31" s="5"/>
      <c r="B31" s="14" t="s">
        <v>63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1"/>
        <v>0</v>
      </c>
    </row>
    <row r="32" spans="1:16" hidden="1" x14ac:dyDescent="0.25">
      <c r="A32" s="5"/>
      <c r="B32" s="14" t="s">
        <v>64</v>
      </c>
      <c r="C32" s="10"/>
      <c r="D32" s="10">
        <v>1027.8399999999965</v>
      </c>
      <c r="E32" s="10">
        <v>936.52000000000407</v>
      </c>
      <c r="F32" s="10">
        <v>2096.2199999999939</v>
      </c>
      <c r="G32" s="10">
        <v>1305.0999999999985</v>
      </c>
      <c r="H32" s="10">
        <v>1474.9300000000003</v>
      </c>
      <c r="I32" s="10">
        <v>2106.5500000000102</v>
      </c>
      <c r="J32" s="10">
        <v>541.67000000000553</v>
      </c>
      <c r="K32" s="10">
        <v>2828.9999999999927</v>
      </c>
      <c r="L32" s="10">
        <v>1201.7300000000032</v>
      </c>
      <c r="M32" s="10">
        <v>1512.9899999999834</v>
      </c>
      <c r="N32" s="10">
        <v>640.27999999999884</v>
      </c>
      <c r="O32" s="10">
        <v>373.09000000001106</v>
      </c>
      <c r="P32" s="10">
        <f t="shared" si="1"/>
        <v>16045.919999999998</v>
      </c>
    </row>
    <row r="33" spans="1:16" hidden="1" x14ac:dyDescent="0.25">
      <c r="A33" s="5"/>
      <c r="B33" s="14" t="s">
        <v>65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1"/>
        <v>0</v>
      </c>
    </row>
    <row r="34" spans="1:16" x14ac:dyDescent="0.25">
      <c r="A34" s="5"/>
      <c r="B34" s="14" t="s">
        <v>152</v>
      </c>
      <c r="C34" s="10"/>
      <c r="D34" s="10">
        <f t="shared" ref="D34:O34" si="2">SUM(D23:D33)</f>
        <v>9343.8399999999965</v>
      </c>
      <c r="E34" s="10">
        <f t="shared" si="2"/>
        <v>11572.520000000004</v>
      </c>
      <c r="F34" s="10">
        <f t="shared" si="2"/>
        <v>30512.219999999994</v>
      </c>
      <c r="G34" s="10">
        <f t="shared" si="2"/>
        <v>10347.099999999999</v>
      </c>
      <c r="H34" s="10">
        <f t="shared" si="2"/>
        <v>20354.93</v>
      </c>
      <c r="I34" s="10">
        <f t="shared" si="2"/>
        <v>26864.55000000001</v>
      </c>
      <c r="J34" s="10">
        <f t="shared" si="2"/>
        <v>5455.6700000000055</v>
      </c>
      <c r="K34" s="10">
        <f t="shared" si="2"/>
        <v>29667.099999999991</v>
      </c>
      <c r="L34" s="10">
        <f t="shared" si="2"/>
        <v>12119.730000000003</v>
      </c>
      <c r="M34" s="10">
        <f t="shared" si="2"/>
        <v>22662.989999999983</v>
      </c>
      <c r="N34" s="10">
        <f t="shared" si="2"/>
        <v>8555.5299999999988</v>
      </c>
      <c r="O34" s="10">
        <f t="shared" si="2"/>
        <v>5019.0900000000111</v>
      </c>
      <c r="P34" s="10">
        <f t="shared" si="1"/>
        <v>192475.27000000002</v>
      </c>
    </row>
    <row r="35" spans="1:16" hidden="1" x14ac:dyDescent="0.25">
      <c r="A35" s="5"/>
      <c r="B35" s="14" t="s">
        <v>66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0"/>
        <v>0</v>
      </c>
    </row>
    <row r="36" spans="1:16" x14ac:dyDescent="0.25">
      <c r="A36" s="5"/>
      <c r="B36" s="14" t="s">
        <v>67</v>
      </c>
      <c r="C36" s="10"/>
      <c r="D36" s="10">
        <v>1200</v>
      </c>
      <c r="E36" s="10">
        <v>5015</v>
      </c>
      <c r="F36" s="10">
        <v>7566</v>
      </c>
      <c r="G36" s="10">
        <v>8937.5</v>
      </c>
      <c r="H36" s="10"/>
      <c r="I36" s="10"/>
      <c r="J36" s="10">
        <v>22400</v>
      </c>
      <c r="K36" s="10"/>
      <c r="L36" s="10"/>
      <c r="M36" s="10"/>
      <c r="N36" s="10">
        <v>1200</v>
      </c>
      <c r="O36" s="10">
        <v>2065</v>
      </c>
      <c r="P36" s="10">
        <f t="shared" si="0"/>
        <v>48383.5</v>
      </c>
    </row>
    <row r="37" spans="1:16" hidden="1" x14ac:dyDescent="0.25">
      <c r="A37" s="5"/>
      <c r="B37" s="14" t="s">
        <v>68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0"/>
        <v>0</v>
      </c>
    </row>
    <row r="38" spans="1:16" hidden="1" x14ac:dyDescent="0.25">
      <c r="A38" s="5"/>
      <c r="B38" s="14" t="s">
        <v>69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0"/>
        <v>0</v>
      </c>
    </row>
    <row r="39" spans="1:16" hidden="1" x14ac:dyDescent="0.25">
      <c r="A39" s="5"/>
      <c r="B39" s="14" t="s">
        <v>70</v>
      </c>
      <c r="C39" s="10"/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ref="P39:P60" si="3">SUM(C39:O39)</f>
        <v>0</v>
      </c>
    </row>
    <row r="40" spans="1:16" hidden="1" x14ac:dyDescent="0.25">
      <c r="A40" s="5"/>
      <c r="B40" s="14" t="s">
        <v>71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3"/>
        <v>0</v>
      </c>
    </row>
    <row r="41" spans="1:16" x14ac:dyDescent="0.25">
      <c r="A41" s="5"/>
      <c r="B41" s="14" t="s">
        <v>72</v>
      </c>
      <c r="C41" s="10"/>
      <c r="D41" s="10"/>
      <c r="E41" s="10"/>
      <c r="F41" s="10"/>
      <c r="G41" s="10">
        <v>1425</v>
      </c>
      <c r="H41" s="10"/>
      <c r="I41" s="10"/>
      <c r="J41" s="10"/>
      <c r="K41" s="10"/>
      <c r="L41" s="10"/>
      <c r="M41" s="10"/>
      <c r="N41" s="10"/>
      <c r="O41" s="10"/>
      <c r="P41" s="10">
        <f t="shared" si="3"/>
        <v>1425</v>
      </c>
    </row>
    <row r="42" spans="1:16" hidden="1" x14ac:dyDescent="0.25">
      <c r="A42" s="5"/>
      <c r="B42" s="14" t="s">
        <v>73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 t="shared" si="3"/>
        <v>0</v>
      </c>
    </row>
    <row r="43" spans="1:16" hidden="1" x14ac:dyDescent="0.25">
      <c r="A43" s="5"/>
      <c r="B43" s="14" t="s">
        <v>74</v>
      </c>
      <c r="C43" s="10"/>
      <c r="D43" s="10">
        <v>1684</v>
      </c>
      <c r="E43" s="10"/>
      <c r="F43" s="10">
        <v>2811.0000000000018</v>
      </c>
      <c r="G43" s="10">
        <v>1597</v>
      </c>
      <c r="H43" s="10">
        <v>2993</v>
      </c>
      <c r="I43" s="10">
        <v>929</v>
      </c>
      <c r="J43" s="10">
        <v>147</v>
      </c>
      <c r="K43" s="10"/>
      <c r="L43" s="10">
        <v>2146</v>
      </c>
      <c r="M43" s="10">
        <v>2084</v>
      </c>
      <c r="N43" s="10">
        <v>1008</v>
      </c>
      <c r="O43" s="10">
        <v>340</v>
      </c>
      <c r="P43" s="10">
        <f t="shared" ref="P43:P49" si="4">SUM(D43:O43)</f>
        <v>15739.000000000002</v>
      </c>
    </row>
    <row r="44" spans="1:16" hidden="1" x14ac:dyDescent="0.25">
      <c r="A44" s="5"/>
      <c r="B44" s="14" t="s">
        <v>75</v>
      </c>
      <c r="C44" s="10"/>
      <c r="D44" s="10"/>
      <c r="E44" s="10"/>
      <c r="F44" s="10"/>
      <c r="G44" s="10">
        <v>232</v>
      </c>
      <c r="H44" s="10"/>
      <c r="I44" s="10">
        <v>156</v>
      </c>
      <c r="J44" s="10"/>
      <c r="K44" s="10"/>
      <c r="L44" s="10"/>
      <c r="M44" s="10"/>
      <c r="N44" s="10"/>
      <c r="O44" s="10"/>
      <c r="P44" s="10">
        <f t="shared" si="4"/>
        <v>388</v>
      </c>
    </row>
    <row r="45" spans="1:16" hidden="1" x14ac:dyDescent="0.25">
      <c r="A45" s="5"/>
      <c r="B45" s="14" t="s">
        <v>76</v>
      </c>
      <c r="C45" s="10"/>
      <c r="D45" s="10"/>
      <c r="E45" s="10"/>
      <c r="F45" s="10"/>
      <c r="G45" s="10">
        <v>960</v>
      </c>
      <c r="H45" s="10"/>
      <c r="I45" s="10"/>
      <c r="J45" s="10"/>
      <c r="K45" s="10"/>
      <c r="L45" s="10"/>
      <c r="M45" s="10"/>
      <c r="N45" s="10"/>
      <c r="O45" s="10"/>
      <c r="P45" s="10">
        <f t="shared" si="4"/>
        <v>960</v>
      </c>
    </row>
    <row r="46" spans="1:16" hidden="1" x14ac:dyDescent="0.25">
      <c r="A46" s="5"/>
      <c r="B46" s="14" t="s">
        <v>77</v>
      </c>
      <c r="C46" s="10"/>
      <c r="D46" s="10"/>
      <c r="E46" s="10"/>
      <c r="F46" s="10">
        <v>800</v>
      </c>
      <c r="G46" s="10">
        <v>400</v>
      </c>
      <c r="H46" s="10"/>
      <c r="I46" s="10"/>
      <c r="J46" s="10"/>
      <c r="K46" s="10"/>
      <c r="L46" s="10"/>
      <c r="M46" s="10"/>
      <c r="N46" s="10"/>
      <c r="O46" s="10"/>
      <c r="P46" s="10">
        <f t="shared" si="4"/>
        <v>1200</v>
      </c>
    </row>
    <row r="47" spans="1:16" hidden="1" x14ac:dyDescent="0.25">
      <c r="A47" s="5"/>
      <c r="B47" s="14" t="s">
        <v>78</v>
      </c>
      <c r="C47" s="10"/>
      <c r="D47" s="10"/>
      <c r="E47" s="10"/>
      <c r="F47" s="10">
        <v>340</v>
      </c>
      <c r="G47" s="10">
        <v>214</v>
      </c>
      <c r="H47" s="10"/>
      <c r="I47" s="10"/>
      <c r="J47" s="10"/>
      <c r="K47" s="10"/>
      <c r="L47" s="10"/>
      <c r="M47" s="10"/>
      <c r="N47" s="10"/>
      <c r="O47" s="10"/>
      <c r="P47" s="10">
        <f t="shared" si="4"/>
        <v>554</v>
      </c>
    </row>
    <row r="48" spans="1:16" hidden="1" x14ac:dyDescent="0.25">
      <c r="A48" s="5"/>
      <c r="B48" s="14" t="s">
        <v>79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4"/>
        <v>0</v>
      </c>
    </row>
    <row r="49" spans="1:16" x14ac:dyDescent="0.25">
      <c r="A49" s="5"/>
      <c r="B49" s="14" t="s">
        <v>151</v>
      </c>
      <c r="C49" s="10"/>
      <c r="D49" s="10">
        <f>SUM(D43:D48)</f>
        <v>1684</v>
      </c>
      <c r="E49" s="10"/>
      <c r="F49" s="10">
        <f>SUM(F43:F48)</f>
        <v>3951.0000000000018</v>
      </c>
      <c r="G49" s="10">
        <f>SUM(G43:G48)</f>
        <v>3403</v>
      </c>
      <c r="H49" s="10">
        <f>SUM(H43:H48)</f>
        <v>2993</v>
      </c>
      <c r="I49" s="10">
        <f>SUM(I43:I48)</f>
        <v>1085</v>
      </c>
      <c r="J49" s="10">
        <f>SUM(J43:J48)</f>
        <v>147</v>
      </c>
      <c r="K49" s="10"/>
      <c r="L49" s="10">
        <f>SUM(L43:L48)</f>
        <v>2146</v>
      </c>
      <c r="M49" s="10">
        <f>SUM(M43:M48)</f>
        <v>2084</v>
      </c>
      <c r="N49" s="10">
        <f>SUM(N43:N48)</f>
        <v>1008</v>
      </c>
      <c r="O49" s="10">
        <f>SUM(O43:O48)</f>
        <v>340</v>
      </c>
      <c r="P49" s="10">
        <f t="shared" si="4"/>
        <v>18841</v>
      </c>
    </row>
    <row r="50" spans="1:16" x14ac:dyDescent="0.25">
      <c r="A50" s="5"/>
      <c r="B50" s="14" t="s">
        <v>80</v>
      </c>
      <c r="C50" s="10"/>
      <c r="D50" s="10">
        <v>950</v>
      </c>
      <c r="E50" s="10">
        <v>950</v>
      </c>
      <c r="F50" s="10"/>
      <c r="G50" s="10"/>
      <c r="H50" s="10">
        <v>1666</v>
      </c>
      <c r="I50" s="10">
        <v>1667</v>
      </c>
      <c r="J50" s="10">
        <v>667</v>
      </c>
      <c r="K50" s="10">
        <v>1750</v>
      </c>
      <c r="L50" s="10">
        <v>1750</v>
      </c>
      <c r="M50" s="10"/>
      <c r="N50" s="10"/>
      <c r="O50" s="10"/>
      <c r="P50" s="10">
        <f t="shared" si="3"/>
        <v>9400</v>
      </c>
    </row>
    <row r="51" spans="1:16" hidden="1" x14ac:dyDescent="0.25">
      <c r="A51" s="5"/>
      <c r="B51" s="14" t="s">
        <v>81</v>
      </c>
      <c r="C51" s="10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f t="shared" si="3"/>
        <v>0</v>
      </c>
    </row>
    <row r="52" spans="1:16" hidden="1" x14ac:dyDescent="0.25">
      <c r="A52" s="5"/>
      <c r="B52" s="14" t="s">
        <v>82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f t="shared" si="3"/>
        <v>0</v>
      </c>
    </row>
    <row r="53" spans="1:16" x14ac:dyDescent="0.25">
      <c r="A53" s="5"/>
      <c r="B53" s="14" t="s">
        <v>83</v>
      </c>
      <c r="C53" s="10">
        <v>4560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f t="shared" si="3"/>
        <v>4560</v>
      </c>
    </row>
    <row r="54" spans="1:16" hidden="1" x14ac:dyDescent="0.25">
      <c r="A54" s="5"/>
      <c r="B54" s="14" t="s">
        <v>84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f t="shared" si="3"/>
        <v>0</v>
      </c>
    </row>
    <row r="55" spans="1:16" hidden="1" x14ac:dyDescent="0.25">
      <c r="A55" s="5"/>
      <c r="B55" s="14" t="s">
        <v>85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f t="shared" si="3"/>
        <v>0</v>
      </c>
    </row>
    <row r="56" spans="1:16" hidden="1" x14ac:dyDescent="0.25">
      <c r="A56" s="5"/>
      <c r="B56" s="14" t="s">
        <v>86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f t="shared" si="3"/>
        <v>0</v>
      </c>
    </row>
    <row r="57" spans="1:16" hidden="1" x14ac:dyDescent="0.25">
      <c r="A57" s="5"/>
      <c r="B57" s="14" t="s">
        <v>87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f t="shared" si="3"/>
        <v>0</v>
      </c>
    </row>
    <row r="58" spans="1:16" hidden="1" x14ac:dyDescent="0.25">
      <c r="A58" s="6"/>
      <c r="B58" t="s">
        <v>88</v>
      </c>
      <c r="C58" s="51">
        <v>0</v>
      </c>
      <c r="D58" s="51"/>
      <c r="E58" s="51"/>
      <c r="F58" s="51"/>
      <c r="G58" s="51">
        <v>2.2737367544323206E-13</v>
      </c>
      <c r="H58" s="51"/>
      <c r="I58" s="51"/>
      <c r="J58" s="51"/>
      <c r="K58" s="51"/>
      <c r="L58" s="51"/>
      <c r="M58" s="51"/>
      <c r="N58" s="51"/>
      <c r="O58" s="51"/>
      <c r="P58" s="51">
        <f t="shared" si="3"/>
        <v>2.2737367544323206E-13</v>
      </c>
    </row>
    <row r="59" spans="1:16" x14ac:dyDescent="0.25">
      <c r="A59" s="7" t="s">
        <v>95</v>
      </c>
      <c r="B59" s="7"/>
      <c r="C59" s="8">
        <v>4560</v>
      </c>
      <c r="D59" s="8">
        <v>20021.839999999997</v>
      </c>
      <c r="E59" s="8">
        <v>17537.520000000004</v>
      </c>
      <c r="F59" s="8">
        <v>46560.469999999994</v>
      </c>
      <c r="G59" s="8">
        <v>24112.6</v>
      </c>
      <c r="H59" s="8">
        <v>25013.93</v>
      </c>
      <c r="I59" s="8">
        <v>31616.55000000001</v>
      </c>
      <c r="J59" s="8">
        <v>31494.050000000007</v>
      </c>
      <c r="K59" s="8">
        <v>31417.099999999991</v>
      </c>
      <c r="L59" s="8">
        <v>16015.730000000003</v>
      </c>
      <c r="M59" s="8">
        <v>27569.739999999983</v>
      </c>
      <c r="N59" s="8">
        <v>10763.529999999999</v>
      </c>
      <c r="O59" s="8">
        <v>8785.3400000000111</v>
      </c>
      <c r="P59" s="8">
        <f t="shared" si="3"/>
        <v>295468.39999999997</v>
      </c>
    </row>
    <row r="60" spans="1:16" ht="12.6" thickBot="1" x14ac:dyDescent="0.3">
      <c r="A60" s="15" t="s">
        <v>89</v>
      </c>
      <c r="B60" s="15"/>
      <c r="C60" s="52">
        <v>4560</v>
      </c>
      <c r="D60" s="52">
        <v>20021.839999999997</v>
      </c>
      <c r="E60" s="52">
        <v>17537.520000000004</v>
      </c>
      <c r="F60" s="52">
        <v>44860.469999999994</v>
      </c>
      <c r="G60" s="52">
        <v>6365.0000000000218</v>
      </c>
      <c r="H60" s="52">
        <v>20513.93</v>
      </c>
      <c r="I60" s="52">
        <v>28616.55000000001</v>
      </c>
      <c r="J60" s="52">
        <v>26994.050000000007</v>
      </c>
      <c r="K60" s="52">
        <v>31417.099999999991</v>
      </c>
      <c r="L60" s="52">
        <v>16015.730000000003</v>
      </c>
      <c r="M60" s="52">
        <v>19069.739999999983</v>
      </c>
      <c r="N60" s="52">
        <v>263.52999999999884</v>
      </c>
      <c r="O60" s="52">
        <v>8785.3400000000111</v>
      </c>
      <c r="P60" s="52">
        <f t="shared" si="3"/>
        <v>245020.80000000005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&amp;L&amp;F&amp;R&amp;D,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Balanserapport_20210119</vt:lpstr>
      <vt:lpstr>Resultat pr Avd</vt:lpstr>
      <vt:lpstr>Noter </vt:lpstr>
      <vt:lpstr>Gruppene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Sinding-Larsen</dc:creator>
  <cp:lastModifiedBy>David Støre</cp:lastModifiedBy>
  <cp:lastPrinted>2021-03-09T20:54:42Z</cp:lastPrinted>
  <dcterms:created xsi:type="dcterms:W3CDTF">2021-01-19T10:19:23Z</dcterms:created>
  <dcterms:modified xsi:type="dcterms:W3CDTF">2021-03-10T01:08:23Z</dcterms:modified>
</cp:coreProperties>
</file>